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107506\Desktop\県マニュアル等改訂\県マニュアル\勤務一覧新様式\★新勤務表\"/>
    </mc:Choice>
  </mc:AlternateContent>
  <bookViews>
    <workbookView xWindow="0" yWindow="0" windowWidth="28800" windowHeight="12315" tabRatio="665" activeTab="2"/>
  </bookViews>
  <sheets>
    <sheet name="【記載例】訪問リハ" sheetId="10" r:id="rId1"/>
    <sheet name="訪問リハ（１枚版）" sheetId="1" r:id="rId2"/>
    <sheet name="記入方法" sheetId="5" r:id="rId3"/>
    <sheet name="プルダウン・リスト" sheetId="2" r:id="rId4"/>
  </sheets>
  <definedNames>
    <definedName name="_xlnm.Print_Area" localSheetId="0">【記載例】訪問リハ!$A$1:$BD$50</definedName>
    <definedName name="_xlnm.Print_Area" localSheetId="2">記入方法!$A$1:$O$77</definedName>
    <definedName name="_xlnm.Print_Area" localSheetId="1">'訪問リハ（１枚版）'!$A$1:$BD$50</definedName>
    <definedName name="_xlnm.Print_Titles" localSheetId="0">【記載例】訪問リハ!$1:$12</definedName>
    <definedName name="_xlnm.Print_Titles" localSheetId="1">'訪問リハ（１枚版）'!$1:$12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4" i="1" l="1"/>
  <c r="E37" i="1"/>
  <c r="E36" i="1"/>
  <c r="E39" i="1" s="1"/>
  <c r="E35" i="1"/>
  <c r="H44" i="1"/>
  <c r="H43" i="1"/>
  <c r="C43" i="1"/>
  <c r="P39" i="1"/>
  <c r="C49" i="1" s="1"/>
  <c r="L39" i="1"/>
  <c r="J39" i="1"/>
  <c r="G38" i="1"/>
  <c r="E38" i="1"/>
  <c r="G37" i="1"/>
  <c r="G36" i="1"/>
  <c r="G35" i="1"/>
  <c r="G39" i="1" s="1"/>
  <c r="G38" i="10"/>
  <c r="G37" i="10"/>
  <c r="G36" i="10"/>
  <c r="E38" i="10"/>
  <c r="E37" i="10"/>
  <c r="E36" i="10"/>
  <c r="E35" i="10"/>
  <c r="M44" i="1" l="1"/>
  <c r="H49" i="1" s="1"/>
  <c r="M49" i="1" s="1"/>
  <c r="AU8" i="10"/>
  <c r="AU14" i="1"/>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G35" i="10" s="1"/>
  <c r="AW25" i="10"/>
  <c r="AW19" i="10"/>
  <c r="AW13" i="10"/>
  <c r="AW23" i="10"/>
  <c r="AW27" i="10"/>
  <c r="AW22" i="10"/>
  <c r="AW18" i="10"/>
  <c r="G39" i="10" l="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<sst xmlns="http://schemas.openxmlformats.org/spreadsheetml/2006/main" count="299" uniqueCount="145">
  <si>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</si>
  <si>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</si>
  <si>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</si>
  <si>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</si>
  <si>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</si>
  <si>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</si>
  <si>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</si>
  <si>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</si>
  <si>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</si>
  <si>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</si>
  <si>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</si>
  <si>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</si>
  <si>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</si>
  <si>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</si>
  <si>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</si>
  <si>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</si>
  <si>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</si>
  <si>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</si>
  <si>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</si>
  <si>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</si>
  <si>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</si>
  <si>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</si>
  <si>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</si>
  <si>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</si>
  <si>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</si>
  <si>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</si>
  <si>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</si>
  <si>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</si>
  <si>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</si>
  <si>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</si>
  <si>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</si>
  <si>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</si>
  <si>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</si>
  <si>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</si>
  <si>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</si>
  <si>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</si>
  <si>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</si>
  <si>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</si>
  <si>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</si>
  <si>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</si>
  <si>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</si>
  <si>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</si>
  <si>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</si>
  <si>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</si>
  <si>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</si>
  <si>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</si>
  <si>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</si>
  <si>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</si>
  <si>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</si>
  <si>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</si>
  <si>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</si>
  <si>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</si>
  <si>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</si>
  <si>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</si>
  <si>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</si>
  <si>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</si>
  <si>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</si>
  <si>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</si>
  <si>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</si>
  <si>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</si>
  <si>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</si>
  <si>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</si>
  <si>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</si>
  <si>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</si>
  <si>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</si>
  <si>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</si>
  <si>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</si>
  <si>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</si>
  <si>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</si>
  <si>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</si>
  <si>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</si>
  <si>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</si>
  <si>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</si>
  <si>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</si>
  <si>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</si>
  <si>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</si>
  <si>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</si>
  <si>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</si>
  <si>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</si>
  <si>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</si>
  <si>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</si>
  <si>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</si>
  <si>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</si>
  <si>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</si>
  <si>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</si>
  <si>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</si>
  <si>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</si>
  <si>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</si>
  <si>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</si>
  <si>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</si>
  <si>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</si>
  <si>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</si>
  <si>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</si>
  <si>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</si>
  <si>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</si>
  <si>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</si>
  <si>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</si>
  <si>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</si>
  <si>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</si>
  <si>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</si>
  <si>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</si>
  <si>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</si>
  <si>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</si>
  <si>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</si>
  <si>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</si>
  <si>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</si>
  <si>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</si>
  <si>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</si>
  <si>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</si>
  <si>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</si>
  <si>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</si>
  <si>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</si>
  <si>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</si>
  <si>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</si>
  <si>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</si>
  <si>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</si>
  <si>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</si>
  <si>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</si>
  <si>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</si>
  <si>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</si>
  <si>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</si>
  <si>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</si>
  <si>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</si>
  <si>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</si>
  <si>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</si>
  <si>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</si>
  <si>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</si>
  <si>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</si>
  <si>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</si>
  <si>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</si>
  <si>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</si>
  <si>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</si>
  <si>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</si>
  <si>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</si>
  <si>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</si>
  <si>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</si>
  <si>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</si>
  <si>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</si>
  <si>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</si>
  <si>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</si>
  <si>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訪問リハビリテーション</t>
    <rPh sb="0" eb="2">
      <t>ホウモン</t>
    </rPh>
    <phoneticPr fontId="1"/>
  </si>
  <si>
    <t>介護予防訪問リハビリテーション</t>
    <rPh sb="0" eb="2">
      <t>カイゴ</t>
    </rPh>
    <rPh sb="2" eb="4">
      <t>ヨボウ</t>
    </rPh>
    <rPh sb="4" eb="6">
      <t>ホウモン</t>
    </rPh>
    <phoneticPr fontId="1"/>
  </si>
  <si>
    <t>医師</t>
    <rPh sb="0" eb="2">
      <t>イシ</t>
    </rPh>
    <phoneticPr fontId="1"/>
  </si>
  <si>
    <t>(12)【任意入力】人員基準の確認</t>
    <rPh sb="5" eb="7">
      <t>ニンイ</t>
    </rPh>
    <rPh sb="7" eb="9">
      <t>ニュウリョク</t>
    </rPh>
    <rPh sb="10" eb="12">
      <t>ジンイン</t>
    </rPh>
    <rPh sb="12" eb="14">
      <t>キジュン</t>
    </rPh>
    <rPh sb="15" eb="17">
      <t>カクニン</t>
    </rPh>
    <phoneticPr fontId="1"/>
  </si>
  <si>
    <t>従業者の勤務の体制及び勤務形態一覧表　記入方法</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</si>
</sst>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T1" zoomScale="75" zoomScaleNormal="55" zoomScaleSheetLayoutView="75" workbookViewId="0">
      <selection activeCell="L16" sqref="L16:O16"/>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139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4" t="s">
        <v>140</v>
      </c>
      <c r="AN1" s="264"/>
      <c r="AO1" s="264"/>
      <c r="AP1" s="264"/>
      <c r="AQ1" s="264"/>
      <c r="AR1" s="264"/>
      <c r="AS1" s="264"/>
      <c r="AT1" s="264"/>
      <c r="AU1" s="264"/>
      <c r="AV1" s="264"/>
      <c r="AW1" s="264"/>
      <c r="AX1" s="264"/>
      <c r="AY1" s="264"/>
      <c r="AZ1" s="264"/>
      <c r="BA1" s="2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5">
        <v>4</v>
      </c>
      <c r="V2" s="265"/>
      <c r="W2" s="39" t="s">
        <v>16</v>
      </c>
      <c r="X2" s="266">
        <f>IF(U2=0,"",YEAR(DATE(2018+U2,1,1)))</f>
        <v>2022</v>
      </c>
      <c r="Y2" s="266"/>
      <c r="Z2" s="41" t="s">
        <v>20</v>
      </c>
      <c r="AA2" s="41" t="s">
        <v>21</v>
      </c>
      <c r="AB2" s="265">
        <v>4</v>
      </c>
      <c r="AC2" s="265"/>
      <c r="AD2" s="41" t="s">
        <v>22</v>
      </c>
      <c r="AE2" s="41"/>
      <c r="AF2" s="41"/>
      <c r="AG2" s="41"/>
      <c r="AH2" s="41"/>
      <c r="AI2" s="41"/>
      <c r="AJ2" s="40"/>
      <c r="AK2" s="39" t="s">
        <v>17</v>
      </c>
      <c r="AL2" s="39" t="s">
        <v>16</v>
      </c>
      <c r="AM2" s="265" t="s">
        <v>127</v>
      </c>
      <c r="AN2" s="265"/>
      <c r="AO2" s="265"/>
      <c r="AP2" s="265"/>
      <c r="AQ2" s="265"/>
      <c r="AR2" s="265"/>
      <c r="AS2" s="265"/>
      <c r="AT2" s="265"/>
      <c r="AU2" s="265"/>
      <c r="AV2" s="265"/>
      <c r="AW2" s="265"/>
      <c r="AX2" s="265"/>
      <c r="AY2" s="265"/>
      <c r="AZ2" s="265"/>
      <c r="BA2" s="2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7" t="s">
        <v>107</v>
      </c>
      <c r="BA3" s="267"/>
      <c r="BB3" s="267"/>
      <c r="BC3" s="2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100</v>
      </c>
      <c r="AZ4" s="267" t="s">
        <v>101</v>
      </c>
      <c r="BA4" s="267"/>
      <c r="BB4" s="267"/>
      <c r="BC4" s="2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8">
        <v>40</v>
      </c>
      <c r="AW5" s="259"/>
      <c r="AX5" s="61" t="s">
        <v>23</v>
      </c>
      <c r="AY5" s="60"/>
      <c r="AZ5" s="260">
        <v>160</v>
      </c>
      <c r="BA5" s="261"/>
      <c r="BB5" s="61" t="s">
        <v>91</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2">
        <f>DAY(EOMONTH(DATE(X2,AB2,1),0))</f>
        <v>30</v>
      </c>
      <c r="BA6" s="263"/>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1" t="s">
        <v>26</v>
      </c>
      <c r="C8" s="244" t="s">
        <v>65</v>
      </c>
      <c r="D8" s="245"/>
      <c r="E8" s="250" t="s">
        <v>66</v>
      </c>
      <c r="F8" s="245"/>
      <c r="G8" s="250" t="s">
        <v>67</v>
      </c>
      <c r="H8" s="244"/>
      <c r="I8" s="244"/>
      <c r="J8" s="244"/>
      <c r="K8" s="245"/>
      <c r="L8" s="250" t="s">
        <v>68</v>
      </c>
      <c r="M8" s="244"/>
      <c r="N8" s="244"/>
      <c r="O8" s="253"/>
      <c r="P8" s="256" t="s">
        <v>135</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28" t="str">
        <f>IF(AZ3="４週","(9)1～4週目の勤務時間数合計","(9)1か月の勤務時間数合計")</f>
        <v>(9)1～4週目の勤務時間数合計</v>
      </c>
      <c r="AV8" s="229"/>
      <c r="AW8" s="228" t="s">
        <v>69</v>
      </c>
      <c r="AX8" s="229"/>
      <c r="AY8" s="236" t="s">
        <v>114</v>
      </c>
      <c r="AZ8" s="236"/>
      <c r="BA8" s="236"/>
      <c r="BB8" s="236"/>
      <c r="BC8" s="236"/>
      <c r="BD8" s="236"/>
    </row>
    <row r="9" spans="1:57" ht="20.25" customHeight="1" thickBot="1" x14ac:dyDescent="0.45">
      <c r="A9" s="71"/>
      <c r="B9" s="242"/>
      <c r="C9" s="246"/>
      <c r="D9" s="247"/>
      <c r="E9" s="251"/>
      <c r="F9" s="247"/>
      <c r="G9" s="251"/>
      <c r="H9" s="246"/>
      <c r="I9" s="246"/>
      <c r="J9" s="246"/>
      <c r="K9" s="247"/>
      <c r="L9" s="251"/>
      <c r="M9" s="246"/>
      <c r="N9" s="246"/>
      <c r="O9" s="254"/>
      <c r="P9" s="238" t="s">
        <v>10</v>
      </c>
      <c r="Q9" s="239"/>
      <c r="R9" s="239"/>
      <c r="S9" s="239"/>
      <c r="T9" s="239"/>
      <c r="U9" s="239"/>
      <c r="V9" s="240"/>
      <c r="W9" s="238" t="s">
        <v>11</v>
      </c>
      <c r="X9" s="239"/>
      <c r="Y9" s="239"/>
      <c r="Z9" s="239"/>
      <c r="AA9" s="239"/>
      <c r="AB9" s="239"/>
      <c r="AC9" s="240"/>
      <c r="AD9" s="238" t="s">
        <v>12</v>
      </c>
      <c r="AE9" s="239"/>
      <c r="AF9" s="239"/>
      <c r="AG9" s="239"/>
      <c r="AH9" s="239"/>
      <c r="AI9" s="239"/>
      <c r="AJ9" s="240"/>
      <c r="AK9" s="238" t="s">
        <v>13</v>
      </c>
      <c r="AL9" s="239"/>
      <c r="AM9" s="239"/>
      <c r="AN9" s="239"/>
      <c r="AO9" s="239"/>
      <c r="AP9" s="239"/>
      <c r="AQ9" s="240"/>
      <c r="AR9" s="238" t="s">
        <v>14</v>
      </c>
      <c r="AS9" s="239"/>
      <c r="AT9" s="240"/>
      <c r="AU9" s="230"/>
      <c r="AV9" s="231"/>
      <c r="AW9" s="230"/>
      <c r="AX9" s="231"/>
      <c r="AY9" s="236"/>
      <c r="AZ9" s="236"/>
      <c r="BA9" s="236"/>
      <c r="BB9" s="236"/>
      <c r="BC9" s="236"/>
      <c r="BD9" s="236"/>
    </row>
    <row r="10" spans="1:57" ht="20.25" customHeight="1" thickBot="1" x14ac:dyDescent="0.45">
      <c r="A10" s="71"/>
      <c r="B10" s="242"/>
      <c r="C10" s="246"/>
      <c r="D10" s="247"/>
      <c r="E10" s="251"/>
      <c r="F10" s="247"/>
      <c r="G10" s="251"/>
      <c r="H10" s="246"/>
      <c r="I10" s="246"/>
      <c r="J10" s="246"/>
      <c r="K10" s="247"/>
      <c r="L10" s="251"/>
      <c r="M10" s="246"/>
      <c r="N10" s="246"/>
      <c r="O10" s="254"/>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0"/>
      <c r="AV10" s="231"/>
      <c r="AW10" s="230"/>
      <c r="AX10" s="231"/>
      <c r="AY10" s="236"/>
      <c r="AZ10" s="236"/>
      <c r="BA10" s="236"/>
      <c r="BB10" s="236"/>
      <c r="BC10" s="236"/>
      <c r="BD10" s="236"/>
    </row>
    <row r="11" spans="1:57" ht="20.25" hidden="1" customHeight="1" thickBot="1" x14ac:dyDescent="0.45">
      <c r="A11" s="71"/>
      <c r="B11" s="242"/>
      <c r="C11" s="246"/>
      <c r="D11" s="247"/>
      <c r="E11" s="251"/>
      <c r="F11" s="247"/>
      <c r="G11" s="251"/>
      <c r="H11" s="246"/>
      <c r="I11" s="246"/>
      <c r="J11" s="246"/>
      <c r="K11" s="247"/>
      <c r="L11" s="251"/>
      <c r="M11" s="246"/>
      <c r="N11" s="246"/>
      <c r="O11" s="254"/>
      <c r="P11" s="88">
        <f>WEEKDAY(DATE($X$2,$AB$2,1))</f>
        <v>6</v>
      </c>
      <c r="Q11" s="89">
        <f>WEEKDAY(DATE($X$2,$AB$2,2))</f>
        <v>7</v>
      </c>
      <c r="R11" s="89">
        <f>WEEKDAY(DATE($X$2,$AB$2,3))</f>
        <v>1</v>
      </c>
      <c r="S11" s="89">
        <f>WEEKDAY(DATE($X$2,$AB$2,4))</f>
        <v>2</v>
      </c>
      <c r="T11" s="89">
        <f>WEEKDAY(DATE($X$2,$AB$2,5))</f>
        <v>3</v>
      </c>
      <c r="U11" s="89">
        <f>WEEKDAY(DATE($X$2,$AB$2,6))</f>
        <v>4</v>
      </c>
      <c r="V11" s="90">
        <f>WEEKDAY(DATE($X$2,$AB$2,7))</f>
        <v>5</v>
      </c>
      <c r="W11" s="88">
        <f>WEEKDAY(DATE($X$2,$AB$2,8))</f>
        <v>6</v>
      </c>
      <c r="X11" s="89">
        <f>WEEKDAY(DATE($X$2,$AB$2,9))</f>
        <v>7</v>
      </c>
      <c r="Y11" s="89">
        <f>WEEKDAY(DATE($X$2,$AB$2,10))</f>
        <v>1</v>
      </c>
      <c r="Z11" s="89">
        <f>WEEKDAY(DATE($X$2,$AB$2,11))</f>
        <v>2</v>
      </c>
      <c r="AA11" s="89">
        <f>WEEKDAY(DATE($X$2,$AB$2,12))</f>
        <v>3</v>
      </c>
      <c r="AB11" s="89">
        <f>WEEKDAY(DATE($X$2,$AB$2,13))</f>
        <v>4</v>
      </c>
      <c r="AC11" s="90">
        <f>WEEKDAY(DATE($X$2,$AB$2,14))</f>
        <v>5</v>
      </c>
      <c r="AD11" s="88">
        <f>WEEKDAY(DATE($X$2,$AB$2,15))</f>
        <v>6</v>
      </c>
      <c r="AE11" s="89">
        <f>WEEKDAY(DATE($X$2,$AB$2,16))</f>
        <v>7</v>
      </c>
      <c r="AF11" s="89">
        <f>WEEKDAY(DATE($X$2,$AB$2,17))</f>
        <v>1</v>
      </c>
      <c r="AG11" s="89">
        <f>WEEKDAY(DATE($X$2,$AB$2,18))</f>
        <v>2</v>
      </c>
      <c r="AH11" s="89">
        <f>WEEKDAY(DATE($X$2,$AB$2,19))</f>
        <v>3</v>
      </c>
      <c r="AI11" s="89">
        <f>WEEKDAY(DATE($X$2,$AB$2,20))</f>
        <v>4</v>
      </c>
      <c r="AJ11" s="90">
        <f>WEEKDAY(DATE($X$2,$AB$2,21))</f>
        <v>5</v>
      </c>
      <c r="AK11" s="88">
        <f>WEEKDAY(DATE($X$2,$AB$2,22))</f>
        <v>6</v>
      </c>
      <c r="AL11" s="89">
        <f>WEEKDAY(DATE($X$2,$AB$2,23))</f>
        <v>7</v>
      </c>
      <c r="AM11" s="89">
        <f>WEEKDAY(DATE($X$2,$AB$2,24))</f>
        <v>1</v>
      </c>
      <c r="AN11" s="89">
        <f>WEEKDAY(DATE($X$2,$AB$2,25))</f>
        <v>2</v>
      </c>
      <c r="AO11" s="89">
        <f>WEEKDAY(DATE($X$2,$AB$2,26))</f>
        <v>3</v>
      </c>
      <c r="AP11" s="89">
        <f>WEEKDAY(DATE($X$2,$AB$2,27))</f>
        <v>4</v>
      </c>
      <c r="AQ11" s="90">
        <f>WEEKDAY(DATE($X$2,$AB$2,28))</f>
        <v>5</v>
      </c>
      <c r="AR11" s="88">
        <f>IF(AR10=29,WEEKDAY(DATE($X$2,$AB$2,29)),0)</f>
        <v>0</v>
      </c>
      <c r="AS11" s="89">
        <f>IF(AS10=30,WEEKDAY(DATE($X$2,$AB$2,30)),0)</f>
        <v>0</v>
      </c>
      <c r="AT11" s="90">
        <f>IF(AT10=31,WEEKDAY(DATE($X$2,$AB$2,31)),0)</f>
        <v>0</v>
      </c>
      <c r="AU11" s="232"/>
      <c r="AV11" s="233"/>
      <c r="AW11" s="232"/>
      <c r="AX11" s="233"/>
      <c r="AY11" s="237"/>
      <c r="AZ11" s="237"/>
      <c r="BA11" s="237"/>
      <c r="BB11" s="237"/>
      <c r="BC11" s="237"/>
      <c r="BD11" s="237"/>
    </row>
    <row r="12" spans="1:57" ht="20.25" customHeight="1" thickBot="1" x14ac:dyDescent="0.45">
      <c r="A12" s="71"/>
      <c r="B12" s="243"/>
      <c r="C12" s="248"/>
      <c r="D12" s="249"/>
      <c r="E12" s="252"/>
      <c r="F12" s="249"/>
      <c r="G12" s="252"/>
      <c r="H12" s="248"/>
      <c r="I12" s="248"/>
      <c r="J12" s="248"/>
      <c r="K12" s="249"/>
      <c r="L12" s="252"/>
      <c r="M12" s="248"/>
      <c r="N12" s="248"/>
      <c r="O12" s="255"/>
      <c r="P12" s="91" t="str">
        <f>IF(P11=1,"日",IF(P11=2,"月",IF(P11=3,"火",IF(P11=4,"水",IF(P11=5,"木",IF(P11=6,"金","土"))))))</f>
        <v>金</v>
      </c>
      <c r="Q12" s="92" t="str">
        <f t="shared" ref="Q12:AQ12" si="0">IF(Q11=1,"日",IF(Q11=2,"月",IF(Q11=3,"火",IF(Q11=4,"水",IF(Q11=5,"木",IF(Q11=6,"金","土"))))))</f>
        <v>土</v>
      </c>
      <c r="R12" s="92" t="str">
        <f t="shared" si="0"/>
        <v>日</v>
      </c>
      <c r="S12" s="92" t="str">
        <f t="shared" si="0"/>
        <v>月</v>
      </c>
      <c r="T12" s="92" t="str">
        <f t="shared" si="0"/>
        <v>火</v>
      </c>
      <c r="U12" s="92" t="str">
        <f t="shared" si="0"/>
        <v>水</v>
      </c>
      <c r="V12" s="93" t="str">
        <f t="shared" si="0"/>
        <v>木</v>
      </c>
      <c r="W12" s="91" t="str">
        <f t="shared" si="0"/>
        <v>金</v>
      </c>
      <c r="X12" s="92" t="str">
        <f t="shared" si="0"/>
        <v>土</v>
      </c>
      <c r="Y12" s="92" t="str">
        <f t="shared" si="0"/>
        <v>日</v>
      </c>
      <c r="Z12" s="92" t="str">
        <f t="shared" si="0"/>
        <v>月</v>
      </c>
      <c r="AA12" s="92" t="str">
        <f t="shared" si="0"/>
        <v>火</v>
      </c>
      <c r="AB12" s="92" t="str">
        <f t="shared" si="0"/>
        <v>水</v>
      </c>
      <c r="AC12" s="93" t="str">
        <f t="shared" si="0"/>
        <v>木</v>
      </c>
      <c r="AD12" s="91" t="str">
        <f t="shared" si="0"/>
        <v>金</v>
      </c>
      <c r="AE12" s="92" t="str">
        <f t="shared" si="0"/>
        <v>土</v>
      </c>
      <c r="AF12" s="92" t="str">
        <f t="shared" si="0"/>
        <v>日</v>
      </c>
      <c r="AG12" s="92" t="str">
        <f t="shared" si="0"/>
        <v>月</v>
      </c>
      <c r="AH12" s="92" t="str">
        <f t="shared" si="0"/>
        <v>火</v>
      </c>
      <c r="AI12" s="92" t="str">
        <f t="shared" si="0"/>
        <v>水</v>
      </c>
      <c r="AJ12" s="93" t="str">
        <f t="shared" si="0"/>
        <v>木</v>
      </c>
      <c r="AK12" s="91" t="str">
        <f t="shared" si="0"/>
        <v>金</v>
      </c>
      <c r="AL12" s="92" t="str">
        <f t="shared" si="0"/>
        <v>土</v>
      </c>
      <c r="AM12" s="92" t="str">
        <f t="shared" si="0"/>
        <v>日</v>
      </c>
      <c r="AN12" s="92" t="str">
        <f t="shared" si="0"/>
        <v>月</v>
      </c>
      <c r="AO12" s="92" t="str">
        <f t="shared" si="0"/>
        <v>火</v>
      </c>
      <c r="AP12" s="92" t="str">
        <f t="shared" si="0"/>
        <v>水</v>
      </c>
      <c r="AQ12" s="93" t="str">
        <f t="shared" si="0"/>
        <v>木</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4"/>
      <c r="AV12" s="235"/>
      <c r="AW12" s="234"/>
      <c r="AX12" s="235"/>
      <c r="AY12" s="237"/>
      <c r="AZ12" s="237"/>
      <c r="BA12" s="237"/>
      <c r="BB12" s="237"/>
      <c r="BC12" s="237"/>
      <c r="BD12" s="237"/>
    </row>
    <row r="13" spans="1:57" ht="39.950000000000003" customHeight="1" x14ac:dyDescent="0.4">
      <c r="A13" s="71"/>
      <c r="B13" s="85">
        <v>1</v>
      </c>
      <c r="C13" s="214" t="s">
        <v>2</v>
      </c>
      <c r="D13" s="215"/>
      <c r="E13" s="216" t="s">
        <v>77</v>
      </c>
      <c r="F13" s="217"/>
      <c r="G13" s="218" t="s">
        <v>142</v>
      </c>
      <c r="H13" s="219"/>
      <c r="I13" s="219"/>
      <c r="J13" s="219"/>
      <c r="K13" s="220"/>
      <c r="L13" s="221" t="s">
        <v>79</v>
      </c>
      <c r="M13" s="222"/>
      <c r="N13" s="222"/>
      <c r="O13" s="223"/>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4">
        <f>IF($AZ$3="４週",SUM(P13:AQ13),IF($AZ$3="暦月",SUM(P13:AT13),""))</f>
        <v>160</v>
      </c>
      <c r="AV13" s="225"/>
      <c r="AW13" s="226">
        <f t="shared" ref="AW13:AW30" si="1">IF($AZ$3="４週",AU13/4,IF($AZ$3="暦月",AU13/($AZ$6/7),""))</f>
        <v>40</v>
      </c>
      <c r="AX13" s="227"/>
      <c r="AY13" s="211"/>
      <c r="AZ13" s="212"/>
      <c r="BA13" s="212"/>
      <c r="BB13" s="212"/>
      <c r="BC13" s="212"/>
      <c r="BD13" s="213"/>
    </row>
    <row r="14" spans="1:57" ht="39.950000000000003" customHeight="1" x14ac:dyDescent="0.4">
      <c r="A14" s="71"/>
      <c r="B14" s="86">
        <f t="shared" ref="B14:B30" si="2">B13+1</f>
        <v>2</v>
      </c>
      <c r="C14" s="197" t="s">
        <v>117</v>
      </c>
      <c r="D14" s="198"/>
      <c r="E14" s="199" t="s">
        <v>77</v>
      </c>
      <c r="F14" s="200"/>
      <c r="G14" s="201" t="s">
        <v>117</v>
      </c>
      <c r="H14" s="202"/>
      <c r="I14" s="202"/>
      <c r="J14" s="202"/>
      <c r="K14" s="203"/>
      <c r="L14" s="204" t="s">
        <v>108</v>
      </c>
      <c r="M14" s="205"/>
      <c r="N14" s="205"/>
      <c r="O14" s="206"/>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7">
        <f>IF($AZ$3="４週",SUM(P14:AQ14),IF($AZ$3="暦月",SUM(P14:AT14),""))</f>
        <v>160</v>
      </c>
      <c r="AV14" s="208"/>
      <c r="AW14" s="209">
        <f t="shared" si="1"/>
        <v>40</v>
      </c>
      <c r="AX14" s="210"/>
      <c r="AY14" s="177"/>
      <c r="AZ14" s="178"/>
      <c r="BA14" s="178"/>
      <c r="BB14" s="178"/>
      <c r="BC14" s="178"/>
      <c r="BD14" s="179"/>
    </row>
    <row r="15" spans="1:57" ht="39.950000000000003" customHeight="1" x14ac:dyDescent="0.4">
      <c r="A15" s="71"/>
      <c r="B15" s="86">
        <f t="shared" si="2"/>
        <v>3</v>
      </c>
      <c r="C15" s="197" t="s">
        <v>78</v>
      </c>
      <c r="D15" s="198"/>
      <c r="E15" s="199"/>
      <c r="F15" s="200"/>
      <c r="G15" s="201"/>
      <c r="H15" s="202"/>
      <c r="I15" s="202"/>
      <c r="J15" s="202"/>
      <c r="K15" s="203"/>
      <c r="L15" s="204"/>
      <c r="M15" s="205"/>
      <c r="N15" s="205"/>
      <c r="O15" s="206"/>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7">
        <f>IF($AZ$3="４週",SUM(P15:AQ15),IF($AZ$3="暦月",SUM(P15:AT15),""))</f>
        <v>0</v>
      </c>
      <c r="AV15" s="208"/>
      <c r="AW15" s="209">
        <f t="shared" si="1"/>
        <v>0</v>
      </c>
      <c r="AX15" s="210"/>
      <c r="AY15" s="177"/>
      <c r="AZ15" s="178"/>
      <c r="BA15" s="178"/>
      <c r="BB15" s="178"/>
      <c r="BC15" s="178"/>
      <c r="BD15" s="179"/>
    </row>
    <row r="16" spans="1:57" ht="39.950000000000003" customHeight="1" x14ac:dyDescent="0.4">
      <c r="A16" s="71"/>
      <c r="B16" s="86">
        <f t="shared" si="2"/>
        <v>4</v>
      </c>
      <c r="C16" s="197" t="s">
        <v>78</v>
      </c>
      <c r="D16" s="198"/>
      <c r="E16" s="199"/>
      <c r="F16" s="200"/>
      <c r="G16" s="201"/>
      <c r="H16" s="202"/>
      <c r="I16" s="202"/>
      <c r="J16" s="202"/>
      <c r="K16" s="203"/>
      <c r="L16" s="204"/>
      <c r="M16" s="205"/>
      <c r="N16" s="205"/>
      <c r="O16" s="206"/>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7">
        <f>IF($AZ$3="４週",SUM(P16:AQ16),IF($AZ$3="暦月",SUM(P16:AT16),""))</f>
        <v>0</v>
      </c>
      <c r="AV16" s="208"/>
      <c r="AW16" s="209">
        <f t="shared" si="1"/>
        <v>0</v>
      </c>
      <c r="AX16" s="210"/>
      <c r="AY16" s="177"/>
      <c r="AZ16" s="178"/>
      <c r="BA16" s="178"/>
      <c r="BB16" s="178"/>
      <c r="BC16" s="178"/>
      <c r="BD16" s="179"/>
    </row>
    <row r="17" spans="1:56" ht="39.950000000000003" customHeight="1" x14ac:dyDescent="0.4">
      <c r="A17" s="71"/>
      <c r="B17" s="86">
        <f t="shared" si="2"/>
        <v>5</v>
      </c>
      <c r="C17" s="197"/>
      <c r="D17" s="198"/>
      <c r="E17" s="199"/>
      <c r="F17" s="200"/>
      <c r="G17" s="201"/>
      <c r="H17" s="202"/>
      <c r="I17" s="202"/>
      <c r="J17" s="202"/>
      <c r="K17" s="203"/>
      <c r="L17" s="204"/>
      <c r="M17" s="205"/>
      <c r="N17" s="205"/>
      <c r="O17" s="206"/>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7">
        <f t="shared" ref="AU17:AU30" si="3">IF($AZ$3="４週",SUM(P17:AQ17),IF($AZ$3="暦月",SUM(P17:AT17),""))</f>
        <v>0</v>
      </c>
      <c r="AV17" s="208"/>
      <c r="AW17" s="209">
        <f t="shared" si="1"/>
        <v>0</v>
      </c>
      <c r="AX17" s="210"/>
      <c r="AY17" s="177"/>
      <c r="AZ17" s="178"/>
      <c r="BA17" s="178"/>
      <c r="BB17" s="178"/>
      <c r="BC17" s="178"/>
      <c r="BD17" s="179"/>
    </row>
    <row r="18" spans="1:56" ht="39.950000000000003" customHeight="1" x14ac:dyDescent="0.4">
      <c r="A18" s="71"/>
      <c r="B18" s="86">
        <f t="shared" si="2"/>
        <v>6</v>
      </c>
      <c r="C18" s="197"/>
      <c r="D18" s="198"/>
      <c r="E18" s="199"/>
      <c r="F18" s="200"/>
      <c r="G18" s="201"/>
      <c r="H18" s="202"/>
      <c r="I18" s="202"/>
      <c r="J18" s="202"/>
      <c r="K18" s="203"/>
      <c r="L18" s="204"/>
      <c r="M18" s="205"/>
      <c r="N18" s="205"/>
      <c r="O18" s="206"/>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7">
        <f t="shared" si="3"/>
        <v>0</v>
      </c>
      <c r="AV18" s="208"/>
      <c r="AW18" s="209">
        <f t="shared" si="1"/>
        <v>0</v>
      </c>
      <c r="AX18" s="210"/>
      <c r="AY18" s="177"/>
      <c r="AZ18" s="178"/>
      <c r="BA18" s="178"/>
      <c r="BB18" s="178"/>
      <c r="BC18" s="178"/>
      <c r="BD18" s="179"/>
    </row>
    <row r="19" spans="1:56" ht="39.950000000000003" customHeight="1" x14ac:dyDescent="0.4">
      <c r="A19" s="71"/>
      <c r="B19" s="86">
        <f t="shared" si="2"/>
        <v>7</v>
      </c>
      <c r="C19" s="197"/>
      <c r="D19" s="198"/>
      <c r="E19" s="199"/>
      <c r="F19" s="200"/>
      <c r="G19" s="201"/>
      <c r="H19" s="202"/>
      <c r="I19" s="202"/>
      <c r="J19" s="202"/>
      <c r="K19" s="203"/>
      <c r="L19" s="204"/>
      <c r="M19" s="205"/>
      <c r="N19" s="205"/>
      <c r="O19" s="206"/>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7">
        <f>IF($AZ$3="４週",SUM(P19:AQ19),IF($AZ$3="暦月",SUM(P19:AT19),""))</f>
        <v>0</v>
      </c>
      <c r="AV19" s="208"/>
      <c r="AW19" s="209">
        <f t="shared" si="1"/>
        <v>0</v>
      </c>
      <c r="AX19" s="210"/>
      <c r="AY19" s="177"/>
      <c r="AZ19" s="178"/>
      <c r="BA19" s="178"/>
      <c r="BB19" s="178"/>
      <c r="BC19" s="178"/>
      <c r="BD19" s="179"/>
    </row>
    <row r="20" spans="1:56" ht="39.950000000000003" customHeight="1" x14ac:dyDescent="0.4">
      <c r="A20" s="71"/>
      <c r="B20" s="86">
        <f t="shared" si="2"/>
        <v>8</v>
      </c>
      <c r="C20" s="197"/>
      <c r="D20" s="198"/>
      <c r="E20" s="199"/>
      <c r="F20" s="200"/>
      <c r="G20" s="201"/>
      <c r="H20" s="202"/>
      <c r="I20" s="202"/>
      <c r="J20" s="202"/>
      <c r="K20" s="203"/>
      <c r="L20" s="204"/>
      <c r="M20" s="205"/>
      <c r="N20" s="205"/>
      <c r="O20" s="206"/>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7">
        <f t="shared" si="3"/>
        <v>0</v>
      </c>
      <c r="AV20" s="208"/>
      <c r="AW20" s="209">
        <f t="shared" si="1"/>
        <v>0</v>
      </c>
      <c r="AX20" s="210"/>
      <c r="AY20" s="177"/>
      <c r="AZ20" s="178"/>
      <c r="BA20" s="178"/>
      <c r="BB20" s="178"/>
      <c r="BC20" s="178"/>
      <c r="BD20" s="179"/>
    </row>
    <row r="21" spans="1:56" ht="39.950000000000003" customHeight="1" x14ac:dyDescent="0.4">
      <c r="A21" s="71"/>
      <c r="B21" s="86">
        <f t="shared" si="2"/>
        <v>9</v>
      </c>
      <c r="C21" s="197"/>
      <c r="D21" s="198"/>
      <c r="E21" s="199"/>
      <c r="F21" s="200"/>
      <c r="G21" s="201"/>
      <c r="H21" s="202"/>
      <c r="I21" s="202"/>
      <c r="J21" s="202"/>
      <c r="K21" s="203"/>
      <c r="L21" s="204"/>
      <c r="M21" s="205"/>
      <c r="N21" s="205"/>
      <c r="O21" s="206"/>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7">
        <f t="shared" si="3"/>
        <v>0</v>
      </c>
      <c r="AV21" s="208"/>
      <c r="AW21" s="209">
        <f t="shared" si="1"/>
        <v>0</v>
      </c>
      <c r="AX21" s="210"/>
      <c r="AY21" s="177"/>
      <c r="AZ21" s="178"/>
      <c r="BA21" s="178"/>
      <c r="BB21" s="178"/>
      <c r="BC21" s="178"/>
      <c r="BD21" s="179"/>
    </row>
    <row r="22" spans="1:56" ht="39.950000000000003" customHeight="1" x14ac:dyDescent="0.4">
      <c r="A22" s="71"/>
      <c r="B22" s="86">
        <f t="shared" si="2"/>
        <v>10</v>
      </c>
      <c r="C22" s="197"/>
      <c r="D22" s="198"/>
      <c r="E22" s="199"/>
      <c r="F22" s="200"/>
      <c r="G22" s="201"/>
      <c r="H22" s="202"/>
      <c r="I22" s="202"/>
      <c r="J22" s="202"/>
      <c r="K22" s="203"/>
      <c r="L22" s="204"/>
      <c r="M22" s="205"/>
      <c r="N22" s="205"/>
      <c r="O22" s="206"/>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7">
        <f t="shared" si="3"/>
        <v>0</v>
      </c>
      <c r="AV22" s="208"/>
      <c r="AW22" s="209">
        <f t="shared" si="1"/>
        <v>0</v>
      </c>
      <c r="AX22" s="210"/>
      <c r="AY22" s="177"/>
      <c r="AZ22" s="178"/>
      <c r="BA22" s="178"/>
      <c r="BB22" s="178"/>
      <c r="BC22" s="178"/>
      <c r="BD22" s="179"/>
    </row>
    <row r="23" spans="1:56" ht="39.950000000000003" customHeight="1" x14ac:dyDescent="0.4">
      <c r="A23" s="71"/>
      <c r="B23" s="86">
        <f t="shared" si="2"/>
        <v>11</v>
      </c>
      <c r="C23" s="197"/>
      <c r="D23" s="198"/>
      <c r="E23" s="199"/>
      <c r="F23" s="200"/>
      <c r="G23" s="201"/>
      <c r="H23" s="202"/>
      <c r="I23" s="202"/>
      <c r="J23" s="202"/>
      <c r="K23" s="203"/>
      <c r="L23" s="204"/>
      <c r="M23" s="205"/>
      <c r="N23" s="205"/>
      <c r="O23" s="206"/>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7">
        <f t="shared" si="3"/>
        <v>0</v>
      </c>
      <c r="AV23" s="208"/>
      <c r="AW23" s="209">
        <f t="shared" si="1"/>
        <v>0</v>
      </c>
      <c r="AX23" s="210"/>
      <c r="AY23" s="177"/>
      <c r="AZ23" s="178"/>
      <c r="BA23" s="178"/>
      <c r="BB23" s="178"/>
      <c r="BC23" s="178"/>
      <c r="BD23" s="179"/>
    </row>
    <row r="24" spans="1:56" ht="39.950000000000003" customHeight="1" x14ac:dyDescent="0.4">
      <c r="A24" s="71"/>
      <c r="B24" s="86">
        <f t="shared" si="2"/>
        <v>12</v>
      </c>
      <c r="C24" s="197"/>
      <c r="D24" s="198"/>
      <c r="E24" s="199"/>
      <c r="F24" s="200"/>
      <c r="G24" s="201"/>
      <c r="H24" s="202"/>
      <c r="I24" s="202"/>
      <c r="J24" s="202"/>
      <c r="K24" s="203"/>
      <c r="L24" s="204"/>
      <c r="M24" s="205"/>
      <c r="N24" s="205"/>
      <c r="O24" s="206"/>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7">
        <f t="shared" si="3"/>
        <v>0</v>
      </c>
      <c r="AV24" s="208"/>
      <c r="AW24" s="209">
        <f t="shared" si="1"/>
        <v>0</v>
      </c>
      <c r="AX24" s="210"/>
      <c r="AY24" s="177"/>
      <c r="AZ24" s="178"/>
      <c r="BA24" s="178"/>
      <c r="BB24" s="178"/>
      <c r="BC24" s="178"/>
      <c r="BD24" s="179"/>
    </row>
    <row r="25" spans="1:56" ht="39.950000000000003" customHeight="1" x14ac:dyDescent="0.4">
      <c r="A25" s="71"/>
      <c r="B25" s="86">
        <f t="shared" si="2"/>
        <v>13</v>
      </c>
      <c r="C25" s="197"/>
      <c r="D25" s="198"/>
      <c r="E25" s="199"/>
      <c r="F25" s="200"/>
      <c r="G25" s="201"/>
      <c r="H25" s="202"/>
      <c r="I25" s="202"/>
      <c r="J25" s="202"/>
      <c r="K25" s="203"/>
      <c r="L25" s="204"/>
      <c r="M25" s="205"/>
      <c r="N25" s="205"/>
      <c r="O25" s="206"/>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7">
        <f t="shared" si="3"/>
        <v>0</v>
      </c>
      <c r="AV25" s="208"/>
      <c r="AW25" s="209">
        <f t="shared" si="1"/>
        <v>0</v>
      </c>
      <c r="AX25" s="210"/>
      <c r="AY25" s="177"/>
      <c r="AZ25" s="178"/>
      <c r="BA25" s="178"/>
      <c r="BB25" s="178"/>
      <c r="BC25" s="178"/>
      <c r="BD25" s="179"/>
    </row>
    <row r="26" spans="1:56" ht="39.950000000000003" customHeight="1" x14ac:dyDescent="0.4">
      <c r="A26" s="71"/>
      <c r="B26" s="86">
        <f t="shared" si="2"/>
        <v>14</v>
      </c>
      <c r="C26" s="197"/>
      <c r="D26" s="198"/>
      <c r="E26" s="199"/>
      <c r="F26" s="200"/>
      <c r="G26" s="201"/>
      <c r="H26" s="202"/>
      <c r="I26" s="202"/>
      <c r="J26" s="202"/>
      <c r="K26" s="203"/>
      <c r="L26" s="204"/>
      <c r="M26" s="205"/>
      <c r="N26" s="205"/>
      <c r="O26" s="206"/>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7">
        <f t="shared" si="3"/>
        <v>0</v>
      </c>
      <c r="AV26" s="208"/>
      <c r="AW26" s="209">
        <f t="shared" si="1"/>
        <v>0</v>
      </c>
      <c r="AX26" s="210"/>
      <c r="AY26" s="177"/>
      <c r="AZ26" s="178"/>
      <c r="BA26" s="178"/>
      <c r="BB26" s="178"/>
      <c r="BC26" s="178"/>
      <c r="BD26" s="179"/>
    </row>
    <row r="27" spans="1:56" ht="39.950000000000003" customHeight="1" x14ac:dyDescent="0.4">
      <c r="A27" s="71"/>
      <c r="B27" s="86">
        <f t="shared" si="2"/>
        <v>15</v>
      </c>
      <c r="C27" s="197"/>
      <c r="D27" s="198"/>
      <c r="E27" s="199"/>
      <c r="F27" s="200"/>
      <c r="G27" s="201"/>
      <c r="H27" s="202"/>
      <c r="I27" s="202"/>
      <c r="J27" s="202"/>
      <c r="K27" s="203"/>
      <c r="L27" s="204"/>
      <c r="M27" s="205"/>
      <c r="N27" s="205"/>
      <c r="O27" s="206"/>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7">
        <f t="shared" si="3"/>
        <v>0</v>
      </c>
      <c r="AV27" s="208"/>
      <c r="AW27" s="209">
        <f t="shared" si="1"/>
        <v>0</v>
      </c>
      <c r="AX27" s="210"/>
      <c r="AY27" s="177"/>
      <c r="AZ27" s="178"/>
      <c r="BA27" s="178"/>
      <c r="BB27" s="178"/>
      <c r="BC27" s="178"/>
      <c r="BD27" s="179"/>
    </row>
    <row r="28" spans="1:56" ht="39.950000000000003" customHeight="1" x14ac:dyDescent="0.4">
      <c r="A28" s="71"/>
      <c r="B28" s="86">
        <f t="shared" si="2"/>
        <v>16</v>
      </c>
      <c r="C28" s="197"/>
      <c r="D28" s="198"/>
      <c r="E28" s="199"/>
      <c r="F28" s="200"/>
      <c r="G28" s="201"/>
      <c r="H28" s="202"/>
      <c r="I28" s="202"/>
      <c r="J28" s="202"/>
      <c r="K28" s="203"/>
      <c r="L28" s="204"/>
      <c r="M28" s="205"/>
      <c r="N28" s="205"/>
      <c r="O28" s="206"/>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7">
        <f t="shared" si="3"/>
        <v>0</v>
      </c>
      <c r="AV28" s="208"/>
      <c r="AW28" s="209">
        <f t="shared" si="1"/>
        <v>0</v>
      </c>
      <c r="AX28" s="210"/>
      <c r="AY28" s="177"/>
      <c r="AZ28" s="178"/>
      <c r="BA28" s="178"/>
      <c r="BB28" s="178"/>
      <c r="BC28" s="178"/>
      <c r="BD28" s="179"/>
    </row>
    <row r="29" spans="1:56" ht="39.950000000000003" customHeight="1" x14ac:dyDescent="0.4">
      <c r="A29" s="71"/>
      <c r="B29" s="86">
        <f t="shared" si="2"/>
        <v>17</v>
      </c>
      <c r="C29" s="197"/>
      <c r="D29" s="198"/>
      <c r="E29" s="199"/>
      <c r="F29" s="200"/>
      <c r="G29" s="201"/>
      <c r="H29" s="202"/>
      <c r="I29" s="202"/>
      <c r="J29" s="202"/>
      <c r="K29" s="203"/>
      <c r="L29" s="204"/>
      <c r="M29" s="205"/>
      <c r="N29" s="205"/>
      <c r="O29" s="206"/>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7">
        <f t="shared" si="3"/>
        <v>0</v>
      </c>
      <c r="AV29" s="208"/>
      <c r="AW29" s="209">
        <f t="shared" si="1"/>
        <v>0</v>
      </c>
      <c r="AX29" s="210"/>
      <c r="AY29" s="177"/>
      <c r="AZ29" s="178"/>
      <c r="BA29" s="178"/>
      <c r="BB29" s="178"/>
      <c r="BC29" s="178"/>
      <c r="BD29" s="179"/>
    </row>
    <row r="30" spans="1:56" ht="39.950000000000003" customHeight="1" thickBot="1" x14ac:dyDescent="0.45">
      <c r="A30" s="71"/>
      <c r="B30" s="87">
        <f t="shared" si="2"/>
        <v>18</v>
      </c>
      <c r="C30" s="180"/>
      <c r="D30" s="181"/>
      <c r="E30" s="182"/>
      <c r="F30" s="183"/>
      <c r="G30" s="184"/>
      <c r="H30" s="185"/>
      <c r="I30" s="185"/>
      <c r="J30" s="185"/>
      <c r="K30" s="186"/>
      <c r="L30" s="187"/>
      <c r="M30" s="188"/>
      <c r="N30" s="188"/>
      <c r="O30" s="18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0">
        <f t="shared" si="3"/>
        <v>0</v>
      </c>
      <c r="AV30" s="191"/>
      <c r="AW30" s="192">
        <f t="shared" si="1"/>
        <v>0</v>
      </c>
      <c r="AX30" s="193"/>
      <c r="AY30" s="194"/>
      <c r="AZ30" s="195"/>
      <c r="BA30" s="195"/>
      <c r="BB30" s="195"/>
      <c r="BC30" s="195"/>
      <c r="BD30" s="19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row>
    <row r="32" spans="1:56" ht="20.25" customHeight="1" x14ac:dyDescent="0.4">
      <c r="A32" s="71"/>
      <c r="B32" s="97" t="s">
        <v>143</v>
      </c>
      <c r="C32" s="97"/>
      <c r="D32" s="97"/>
      <c r="E32" s="97"/>
      <c r="F32" s="97"/>
      <c r="G32" s="97"/>
      <c r="H32" s="97"/>
      <c r="I32" s="97"/>
      <c r="J32" s="97"/>
      <c r="K32" s="97"/>
      <c r="L32" s="98"/>
      <c r="M32" s="97"/>
      <c r="N32" s="97"/>
      <c r="O32" s="97"/>
      <c r="P32" s="97"/>
      <c r="Q32" s="97"/>
      <c r="R32" s="97"/>
      <c r="S32" s="97"/>
      <c r="T32" s="97" t="s">
        <v>81</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7"/>
      <c r="C33" s="175" t="s">
        <v>37</v>
      </c>
      <c r="D33" s="175"/>
      <c r="E33" s="175" t="s">
        <v>38</v>
      </c>
      <c r="F33" s="175"/>
      <c r="G33" s="175"/>
      <c r="H33" s="175"/>
      <c r="I33" s="97"/>
      <c r="J33" s="176"/>
      <c r="K33" s="176"/>
      <c r="L33" s="176"/>
      <c r="M33" s="176"/>
      <c r="N33" s="67"/>
      <c r="O33" s="67"/>
      <c r="P33" s="96"/>
      <c r="Q33" s="96"/>
      <c r="R33" s="97"/>
      <c r="S33" s="97"/>
      <c r="T33" s="150" t="s">
        <v>7</v>
      </c>
      <c r="U33" s="152"/>
      <c r="V33" s="150" t="s">
        <v>8</v>
      </c>
      <c r="W33" s="151"/>
      <c r="X33" s="151"/>
      <c r="Y33" s="152"/>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49"/>
      <c r="D34" s="149"/>
      <c r="E34" s="149" t="s">
        <v>39</v>
      </c>
      <c r="F34" s="149"/>
      <c r="G34" s="149" t="s">
        <v>40</v>
      </c>
      <c r="H34" s="149"/>
      <c r="I34" s="97"/>
      <c r="J34" s="149"/>
      <c r="K34" s="149"/>
      <c r="L34" s="149"/>
      <c r="M34" s="149"/>
      <c r="N34" s="67"/>
      <c r="O34" s="67"/>
      <c r="P34" s="96"/>
      <c r="Q34" s="96"/>
      <c r="R34" s="97"/>
      <c r="S34" s="97"/>
      <c r="T34" s="150" t="s">
        <v>3</v>
      </c>
      <c r="U34" s="152"/>
      <c r="V34" s="150" t="s">
        <v>52</v>
      </c>
      <c r="W34" s="151"/>
      <c r="X34" s="151"/>
      <c r="Y34" s="152"/>
      <c r="Z34" s="102"/>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0" t="s">
        <v>3</v>
      </c>
      <c r="D35" s="152"/>
      <c r="E35" s="167">
        <f>SUMIFS($AU$13:$AV$30,$C$13:$D$30,"看護職員",$E$13:$F$30,"A")</f>
        <v>0</v>
      </c>
      <c r="F35" s="168"/>
      <c r="G35" s="169">
        <f>SUMIFS($AW$13:$AX$30,$C$13:$D$30,"看護職員",$E$13:$F$30,"A")</f>
        <v>0</v>
      </c>
      <c r="H35" s="170"/>
      <c r="I35" s="110"/>
      <c r="J35" s="171"/>
      <c r="K35" s="172"/>
      <c r="L35" s="171"/>
      <c r="M35" s="172"/>
      <c r="N35" s="109"/>
      <c r="O35" s="109"/>
      <c r="P35" s="171"/>
      <c r="Q35" s="172"/>
      <c r="R35" s="97"/>
      <c r="S35" s="97"/>
      <c r="T35" s="150" t="s">
        <v>4</v>
      </c>
      <c r="U35" s="152"/>
      <c r="V35" s="150" t="s">
        <v>53</v>
      </c>
      <c r="W35" s="151"/>
      <c r="X35" s="151"/>
      <c r="Y35" s="152"/>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0" t="s">
        <v>4</v>
      </c>
      <c r="D36" s="152"/>
      <c r="E36" s="167">
        <f>SUMIFS($AU$13:$AV$30,$C$13:$D$30,"看護職員",$E$13:$F$30,"B")</f>
        <v>0</v>
      </c>
      <c r="F36" s="168"/>
      <c r="G36" s="169">
        <f>SUMIFS($AW$13:$AX$30,$C$13:$D$30,"看護職員",$E$13:$F$30,"B")</f>
        <v>0</v>
      </c>
      <c r="H36" s="170"/>
      <c r="I36" s="110"/>
      <c r="J36" s="171"/>
      <c r="K36" s="172"/>
      <c r="L36" s="171"/>
      <c r="M36" s="172"/>
      <c r="N36" s="109"/>
      <c r="O36" s="109"/>
      <c r="P36" s="171"/>
      <c r="Q36" s="172"/>
      <c r="R36" s="97"/>
      <c r="S36" s="97"/>
      <c r="T36" s="150" t="s">
        <v>5</v>
      </c>
      <c r="U36" s="152"/>
      <c r="V36" s="150" t="s">
        <v>54</v>
      </c>
      <c r="W36" s="151"/>
      <c r="X36" s="151"/>
      <c r="Y36" s="152"/>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0" t="s">
        <v>5</v>
      </c>
      <c r="D37" s="152"/>
      <c r="E37" s="167">
        <f>SUMIFS($AU$13:$AV$30,$C$13:$D$30,"看護職員",$E$13:$F$30,"C")</f>
        <v>0</v>
      </c>
      <c r="F37" s="168"/>
      <c r="G37" s="169">
        <f>SUMIFS($AW$13:$AX$30,$C$13:$D$30,"看護職員",$E$13:$F$30,"C")</f>
        <v>0</v>
      </c>
      <c r="H37" s="170"/>
      <c r="I37" s="110"/>
      <c r="J37" s="171"/>
      <c r="K37" s="172"/>
      <c r="L37" s="173"/>
      <c r="M37" s="174"/>
      <c r="N37" s="109"/>
      <c r="O37" s="109"/>
      <c r="P37" s="167"/>
      <c r="Q37" s="168"/>
      <c r="R37" s="97"/>
      <c r="S37" s="97"/>
      <c r="T37" s="150" t="s">
        <v>6</v>
      </c>
      <c r="U37" s="152"/>
      <c r="V37" s="150" t="s">
        <v>80</v>
      </c>
      <c r="W37" s="151"/>
      <c r="X37" s="151"/>
      <c r="Y37" s="152"/>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0" t="s">
        <v>6</v>
      </c>
      <c r="D38" s="152"/>
      <c r="E38" s="167">
        <f>SUMIFS($AU$13:$AV$30,$C$13:$D$30,"看護職員",$E$13:$F$30,"D")</f>
        <v>0</v>
      </c>
      <c r="F38" s="168"/>
      <c r="G38" s="169">
        <f>SUMIFS($AW$13:$AX$30,$C$13:$D$30,"看護職員",$E$13:$F$30,"D")</f>
        <v>0</v>
      </c>
      <c r="H38" s="170"/>
      <c r="I38" s="110"/>
      <c r="J38" s="171"/>
      <c r="K38" s="172"/>
      <c r="L38" s="173"/>
      <c r="M38" s="174"/>
      <c r="N38" s="109"/>
      <c r="O38" s="109"/>
      <c r="P38" s="167"/>
      <c r="Q38" s="168"/>
      <c r="R38" s="97"/>
      <c r="S38" s="97"/>
      <c r="T38" s="97"/>
      <c r="U38" s="164"/>
      <c r="V38" s="164"/>
      <c r="W38" s="165"/>
      <c r="X38" s="165"/>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0" t="s">
        <v>27</v>
      </c>
      <c r="D39" s="152"/>
      <c r="E39" s="167">
        <f>SUM(E35:F38)</f>
        <v>0</v>
      </c>
      <c r="F39" s="168"/>
      <c r="G39" s="169">
        <f>SUM(G35:H38)</f>
        <v>0</v>
      </c>
      <c r="H39" s="170"/>
      <c r="I39" s="110"/>
      <c r="J39" s="167"/>
      <c r="K39" s="168"/>
      <c r="L39" s="167"/>
      <c r="M39" s="168"/>
      <c r="N39" s="109"/>
      <c r="O39" s="109"/>
      <c r="P39" s="167"/>
      <c r="Q39" s="168"/>
      <c r="R39" s="97"/>
      <c r="S39" s="97"/>
      <c r="T39" s="97"/>
      <c r="U39" s="164"/>
      <c r="V39" s="164"/>
      <c r="W39" s="165"/>
      <c r="X39" s="165"/>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8"/>
      <c r="D41" s="97"/>
      <c r="E41" s="97"/>
      <c r="F41" s="97"/>
      <c r="G41" s="97"/>
      <c r="H41" s="97"/>
      <c r="I41" s="105"/>
      <c r="J41" s="159"/>
      <c r="K41" s="160"/>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7"/>
      <c r="D42" s="97"/>
      <c r="E42" s="97"/>
      <c r="F42" s="97"/>
      <c r="G42" s="97"/>
      <c r="H42" s="97"/>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c r="D43" s="97"/>
      <c r="E43" s="97"/>
      <c r="F43" s="97"/>
      <c r="G43" s="97"/>
      <c r="H43" s="97"/>
      <c r="I43" s="97"/>
      <c r="J43" s="97"/>
      <c r="K43" s="97"/>
      <c r="L43" s="98"/>
      <c r="M43" s="149"/>
      <c r="N43" s="149"/>
      <c r="O43" s="149"/>
      <c r="P43" s="149"/>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161"/>
      <c r="D44" s="162"/>
      <c r="E44" s="162"/>
      <c r="F44" s="163"/>
      <c r="G44" s="99"/>
      <c r="H44" s="150"/>
      <c r="I44" s="151"/>
      <c r="J44" s="151"/>
      <c r="K44" s="152"/>
      <c r="L44" s="99"/>
      <c r="M44" s="153"/>
      <c r="N44" s="154"/>
      <c r="O44" s="154"/>
      <c r="P44" s="155"/>
      <c r="Q44" s="97"/>
      <c r="R44" s="97"/>
      <c r="S44" s="97"/>
      <c r="T44" s="97"/>
      <c r="U44" s="166"/>
      <c r="V44" s="166"/>
      <c r="W44" s="166"/>
      <c r="X44" s="166"/>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97"/>
      <c r="D45" s="97"/>
      <c r="E45" s="97"/>
      <c r="F45" s="97"/>
      <c r="G45" s="97"/>
      <c r="H45" s="97"/>
      <c r="I45" s="97"/>
      <c r="J45" s="97"/>
      <c r="K45" s="97"/>
      <c r="L45" s="98"/>
      <c r="M45" s="97"/>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c r="D47" s="97"/>
      <c r="E47" s="97"/>
      <c r="F47" s="97"/>
      <c r="G47" s="97"/>
      <c r="H47" s="97"/>
      <c r="I47" s="97"/>
      <c r="J47" s="97"/>
      <c r="K47" s="97"/>
      <c r="L47" s="98"/>
      <c r="M47" s="99"/>
      <c r="N47" s="99"/>
      <c r="O47" s="99"/>
      <c r="P47" s="99"/>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67"/>
      <c r="D48" s="67"/>
      <c r="E48" s="67"/>
      <c r="F48" s="67"/>
      <c r="G48" s="67"/>
      <c r="H48" s="97"/>
      <c r="I48" s="67"/>
      <c r="J48" s="67"/>
      <c r="K48" s="67"/>
      <c r="L48" s="67"/>
      <c r="M48" s="149"/>
      <c r="N48" s="149"/>
      <c r="O48" s="149"/>
      <c r="P48" s="14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150"/>
      <c r="D49" s="151"/>
      <c r="E49" s="151"/>
      <c r="F49" s="152"/>
      <c r="G49" s="99"/>
      <c r="H49" s="153"/>
      <c r="I49" s="154"/>
      <c r="J49" s="154"/>
      <c r="K49" s="155"/>
      <c r="L49" s="99"/>
      <c r="M49" s="156"/>
      <c r="N49" s="157"/>
      <c r="O49" s="157"/>
      <c r="P49" s="158"/>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5" priority="4">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topLeftCell="M1" zoomScaleNormal="55" zoomScaleSheetLayoutView="100" workbookViewId="0">
      <selection activeCell="AD2" sqref="AD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139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4" t="s">
        <v>115</v>
      </c>
      <c r="AN1" s="264"/>
      <c r="AO1" s="264"/>
      <c r="AP1" s="264"/>
      <c r="AQ1" s="264"/>
      <c r="AR1" s="264"/>
      <c r="AS1" s="264"/>
      <c r="AT1" s="264"/>
      <c r="AU1" s="264"/>
      <c r="AV1" s="264"/>
      <c r="AW1" s="264"/>
      <c r="AX1" s="264"/>
      <c r="AY1" s="264"/>
      <c r="AZ1" s="264"/>
      <c r="BA1" s="2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5">
        <v>4</v>
      </c>
      <c r="V2" s="265"/>
      <c r="W2" s="39" t="s">
        <v>16</v>
      </c>
      <c r="X2" s="266">
        <f>IF(U2=0,"",YEAR(DATE(2018+U2,1,1)))</f>
        <v>2022</v>
      </c>
      <c r="Y2" s="266"/>
      <c r="Z2" s="41" t="s">
        <v>20</v>
      </c>
      <c r="AA2" s="41" t="s">
        <v>21</v>
      </c>
      <c r="AB2" s="265">
        <v>7</v>
      </c>
      <c r="AC2" s="265"/>
      <c r="AD2" s="41" t="s">
        <v>22</v>
      </c>
      <c r="AE2" s="41"/>
      <c r="AF2" s="41"/>
      <c r="AG2" s="41"/>
      <c r="AH2" s="41"/>
      <c r="AI2" s="41"/>
      <c r="AJ2" s="40"/>
      <c r="AK2" s="39" t="s">
        <v>17</v>
      </c>
      <c r="AL2" s="39" t="s">
        <v>16</v>
      </c>
      <c r="AM2" s="265"/>
      <c r="AN2" s="265"/>
      <c r="AO2" s="265"/>
      <c r="AP2" s="265"/>
      <c r="AQ2" s="265"/>
      <c r="AR2" s="265"/>
      <c r="AS2" s="265"/>
      <c r="AT2" s="265"/>
      <c r="AU2" s="265"/>
      <c r="AV2" s="265"/>
      <c r="AW2" s="265"/>
      <c r="AX2" s="265"/>
      <c r="AY2" s="265"/>
      <c r="AZ2" s="265"/>
      <c r="BA2" s="2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7" t="s">
        <v>107</v>
      </c>
      <c r="BA3" s="267"/>
      <c r="BB3" s="267"/>
      <c r="BC3" s="2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100</v>
      </c>
      <c r="AZ4" s="267" t="s">
        <v>101</v>
      </c>
      <c r="BA4" s="267"/>
      <c r="BB4" s="267"/>
      <c r="BC4" s="2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8">
        <v>40</v>
      </c>
      <c r="AW5" s="259"/>
      <c r="AX5" s="61" t="s">
        <v>23</v>
      </c>
      <c r="AY5" s="60"/>
      <c r="AZ5" s="258">
        <v>160</v>
      </c>
      <c r="BA5" s="259"/>
      <c r="BB5" s="61" t="s">
        <v>91</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2">
        <f>DAY(EOMONTH(DATE(X2,AB2,1),0))</f>
        <v>31</v>
      </c>
      <c r="BA6" s="263"/>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1" t="s">
        <v>26</v>
      </c>
      <c r="C8" s="244" t="s">
        <v>65</v>
      </c>
      <c r="D8" s="245"/>
      <c r="E8" s="250" t="s">
        <v>66</v>
      </c>
      <c r="F8" s="245"/>
      <c r="G8" s="250" t="s">
        <v>67</v>
      </c>
      <c r="H8" s="244"/>
      <c r="I8" s="244"/>
      <c r="J8" s="244"/>
      <c r="K8" s="245"/>
      <c r="L8" s="250" t="s">
        <v>68</v>
      </c>
      <c r="M8" s="244"/>
      <c r="N8" s="244"/>
      <c r="O8" s="253"/>
      <c r="P8" s="256" t="s">
        <v>135</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28" t="str">
        <f>IF(AZ3="４週","(9)1～4週目の勤務時間数合計","(9)1か月の勤務時間数合計")</f>
        <v>(9)1～4週目の勤務時間数合計</v>
      </c>
      <c r="AV8" s="229"/>
      <c r="AW8" s="228" t="s">
        <v>69</v>
      </c>
      <c r="AX8" s="229"/>
      <c r="AY8" s="236" t="s">
        <v>114</v>
      </c>
      <c r="AZ8" s="236"/>
      <c r="BA8" s="236"/>
      <c r="BB8" s="236"/>
      <c r="BC8" s="236"/>
      <c r="BD8" s="236"/>
    </row>
    <row r="9" spans="1:57" ht="20.25" customHeight="1" thickBot="1" x14ac:dyDescent="0.45">
      <c r="A9" s="71"/>
      <c r="B9" s="242"/>
      <c r="C9" s="246"/>
      <c r="D9" s="247"/>
      <c r="E9" s="251"/>
      <c r="F9" s="247"/>
      <c r="G9" s="251"/>
      <c r="H9" s="246"/>
      <c r="I9" s="246"/>
      <c r="J9" s="246"/>
      <c r="K9" s="247"/>
      <c r="L9" s="251"/>
      <c r="M9" s="246"/>
      <c r="N9" s="246"/>
      <c r="O9" s="254"/>
      <c r="P9" s="238" t="s">
        <v>10</v>
      </c>
      <c r="Q9" s="239"/>
      <c r="R9" s="239"/>
      <c r="S9" s="239"/>
      <c r="T9" s="239"/>
      <c r="U9" s="239"/>
      <c r="V9" s="240"/>
      <c r="W9" s="238" t="s">
        <v>11</v>
      </c>
      <c r="X9" s="239"/>
      <c r="Y9" s="239"/>
      <c r="Z9" s="239"/>
      <c r="AA9" s="239"/>
      <c r="AB9" s="239"/>
      <c r="AC9" s="240"/>
      <c r="AD9" s="238" t="s">
        <v>12</v>
      </c>
      <c r="AE9" s="239"/>
      <c r="AF9" s="239"/>
      <c r="AG9" s="239"/>
      <c r="AH9" s="239"/>
      <c r="AI9" s="239"/>
      <c r="AJ9" s="240"/>
      <c r="AK9" s="238" t="s">
        <v>13</v>
      </c>
      <c r="AL9" s="239"/>
      <c r="AM9" s="239"/>
      <c r="AN9" s="239"/>
      <c r="AO9" s="239"/>
      <c r="AP9" s="239"/>
      <c r="AQ9" s="240"/>
      <c r="AR9" s="238" t="s">
        <v>14</v>
      </c>
      <c r="AS9" s="239"/>
      <c r="AT9" s="240"/>
      <c r="AU9" s="230"/>
      <c r="AV9" s="231"/>
      <c r="AW9" s="230"/>
      <c r="AX9" s="231"/>
      <c r="AY9" s="236"/>
      <c r="AZ9" s="236"/>
      <c r="BA9" s="236"/>
      <c r="BB9" s="236"/>
      <c r="BC9" s="236"/>
      <c r="BD9" s="236"/>
    </row>
    <row r="10" spans="1:57" ht="20.25" customHeight="1" thickBot="1" x14ac:dyDescent="0.45">
      <c r="A10" s="71"/>
      <c r="B10" s="242"/>
      <c r="C10" s="246"/>
      <c r="D10" s="247"/>
      <c r="E10" s="251"/>
      <c r="F10" s="247"/>
      <c r="G10" s="251"/>
      <c r="H10" s="246"/>
      <c r="I10" s="246"/>
      <c r="J10" s="246"/>
      <c r="K10" s="247"/>
      <c r="L10" s="251"/>
      <c r="M10" s="246"/>
      <c r="N10" s="246"/>
      <c r="O10" s="254"/>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0"/>
      <c r="AV10" s="231"/>
      <c r="AW10" s="230"/>
      <c r="AX10" s="231"/>
      <c r="AY10" s="236"/>
      <c r="AZ10" s="236"/>
      <c r="BA10" s="236"/>
      <c r="BB10" s="236"/>
      <c r="BC10" s="236"/>
      <c r="BD10" s="236"/>
    </row>
    <row r="11" spans="1:57" ht="20.25" hidden="1" customHeight="1" thickBot="1" x14ac:dyDescent="0.45">
      <c r="A11" s="71"/>
      <c r="B11" s="242"/>
      <c r="C11" s="246"/>
      <c r="D11" s="247"/>
      <c r="E11" s="251"/>
      <c r="F11" s="247"/>
      <c r="G11" s="251"/>
      <c r="H11" s="246"/>
      <c r="I11" s="246"/>
      <c r="J11" s="246"/>
      <c r="K11" s="247"/>
      <c r="L11" s="251"/>
      <c r="M11" s="246"/>
      <c r="N11" s="246"/>
      <c r="O11" s="254"/>
      <c r="P11" s="88">
        <f>WEEKDAY(DATE($X$2,$AB$2,1))</f>
        <v>6</v>
      </c>
      <c r="Q11" s="89">
        <f>WEEKDAY(DATE($X$2,$AB$2,2))</f>
        <v>7</v>
      </c>
      <c r="R11" s="89">
        <f>WEEKDAY(DATE($X$2,$AB$2,3))</f>
        <v>1</v>
      </c>
      <c r="S11" s="89">
        <f>WEEKDAY(DATE($X$2,$AB$2,4))</f>
        <v>2</v>
      </c>
      <c r="T11" s="89">
        <f>WEEKDAY(DATE($X$2,$AB$2,5))</f>
        <v>3</v>
      </c>
      <c r="U11" s="89">
        <f>WEEKDAY(DATE($X$2,$AB$2,6))</f>
        <v>4</v>
      </c>
      <c r="V11" s="90">
        <f>WEEKDAY(DATE($X$2,$AB$2,7))</f>
        <v>5</v>
      </c>
      <c r="W11" s="88">
        <f>WEEKDAY(DATE($X$2,$AB$2,8))</f>
        <v>6</v>
      </c>
      <c r="X11" s="89">
        <f>WEEKDAY(DATE($X$2,$AB$2,9))</f>
        <v>7</v>
      </c>
      <c r="Y11" s="89">
        <f>WEEKDAY(DATE($X$2,$AB$2,10))</f>
        <v>1</v>
      </c>
      <c r="Z11" s="89">
        <f>WEEKDAY(DATE($X$2,$AB$2,11))</f>
        <v>2</v>
      </c>
      <c r="AA11" s="89">
        <f>WEEKDAY(DATE($X$2,$AB$2,12))</f>
        <v>3</v>
      </c>
      <c r="AB11" s="89">
        <f>WEEKDAY(DATE($X$2,$AB$2,13))</f>
        <v>4</v>
      </c>
      <c r="AC11" s="90">
        <f>WEEKDAY(DATE($X$2,$AB$2,14))</f>
        <v>5</v>
      </c>
      <c r="AD11" s="88">
        <f>WEEKDAY(DATE($X$2,$AB$2,15))</f>
        <v>6</v>
      </c>
      <c r="AE11" s="89">
        <f>WEEKDAY(DATE($X$2,$AB$2,16))</f>
        <v>7</v>
      </c>
      <c r="AF11" s="89">
        <f>WEEKDAY(DATE($X$2,$AB$2,17))</f>
        <v>1</v>
      </c>
      <c r="AG11" s="89">
        <f>WEEKDAY(DATE($X$2,$AB$2,18))</f>
        <v>2</v>
      </c>
      <c r="AH11" s="89">
        <f>WEEKDAY(DATE($X$2,$AB$2,19))</f>
        <v>3</v>
      </c>
      <c r="AI11" s="89">
        <f>WEEKDAY(DATE($X$2,$AB$2,20))</f>
        <v>4</v>
      </c>
      <c r="AJ11" s="90">
        <f>WEEKDAY(DATE($X$2,$AB$2,21))</f>
        <v>5</v>
      </c>
      <c r="AK11" s="88">
        <f>WEEKDAY(DATE($X$2,$AB$2,22))</f>
        <v>6</v>
      </c>
      <c r="AL11" s="89">
        <f>WEEKDAY(DATE($X$2,$AB$2,23))</f>
        <v>7</v>
      </c>
      <c r="AM11" s="89">
        <f>WEEKDAY(DATE($X$2,$AB$2,24))</f>
        <v>1</v>
      </c>
      <c r="AN11" s="89">
        <f>WEEKDAY(DATE($X$2,$AB$2,25))</f>
        <v>2</v>
      </c>
      <c r="AO11" s="89">
        <f>WEEKDAY(DATE($X$2,$AB$2,26))</f>
        <v>3</v>
      </c>
      <c r="AP11" s="89">
        <f>WEEKDAY(DATE($X$2,$AB$2,27))</f>
        <v>4</v>
      </c>
      <c r="AQ11" s="90">
        <f>WEEKDAY(DATE($X$2,$AB$2,28))</f>
        <v>5</v>
      </c>
      <c r="AR11" s="88">
        <f>IF(AR10=29,WEEKDAY(DATE($X$2,$AB$2,29)),0)</f>
        <v>0</v>
      </c>
      <c r="AS11" s="89">
        <f>IF(AS10=30,WEEKDAY(DATE($X$2,$AB$2,30)),0)</f>
        <v>0</v>
      </c>
      <c r="AT11" s="94">
        <f>IF(AT10=31,WEEKDAY(DATE($X$2,$AB$2,31)),0)</f>
        <v>0</v>
      </c>
      <c r="AU11" s="232"/>
      <c r="AV11" s="233"/>
      <c r="AW11" s="232"/>
      <c r="AX11" s="233"/>
      <c r="AY11" s="237"/>
      <c r="AZ11" s="237"/>
      <c r="BA11" s="237"/>
      <c r="BB11" s="237"/>
      <c r="BC11" s="237"/>
      <c r="BD11" s="237"/>
    </row>
    <row r="12" spans="1:57" ht="20.25" customHeight="1" thickBot="1" x14ac:dyDescent="0.45">
      <c r="A12" s="71"/>
      <c r="B12" s="243"/>
      <c r="C12" s="248"/>
      <c r="D12" s="249"/>
      <c r="E12" s="252"/>
      <c r="F12" s="249"/>
      <c r="G12" s="252"/>
      <c r="H12" s="248"/>
      <c r="I12" s="248"/>
      <c r="J12" s="248"/>
      <c r="K12" s="249"/>
      <c r="L12" s="252"/>
      <c r="M12" s="248"/>
      <c r="N12" s="248"/>
      <c r="O12" s="255"/>
      <c r="P12" s="91" t="str">
        <f>IF(P11=1,"日",IF(P11=2,"月",IF(P11=3,"火",IF(P11=4,"水",IF(P11=5,"木",IF(P11=6,"金","土"))))))</f>
        <v>金</v>
      </c>
      <c r="Q12" s="92" t="str">
        <f t="shared" ref="Q12:V12" si="0">IF(Q11=1,"日",IF(Q11=2,"月",IF(Q11=3,"火",IF(Q11=4,"水",IF(Q11=5,"木",IF(Q11=6,"金","土"))))))</f>
        <v>土</v>
      </c>
      <c r="R12" s="92" t="str">
        <f t="shared" si="0"/>
        <v>日</v>
      </c>
      <c r="S12" s="92" t="str">
        <f t="shared" si="0"/>
        <v>月</v>
      </c>
      <c r="T12" s="92" t="str">
        <f t="shared" si="0"/>
        <v>火</v>
      </c>
      <c r="U12" s="92" t="str">
        <f t="shared" si="0"/>
        <v>水</v>
      </c>
      <c r="V12" s="93" t="str">
        <f t="shared" si="0"/>
        <v>木</v>
      </c>
      <c r="W12" s="91" t="str">
        <f t="shared" ref="W12" si="1">IF(W11=1,"日",IF(W11=2,"月",IF(W11=3,"火",IF(W11=4,"水",IF(W11=5,"木",IF(W11=6,"金","土"))))))</f>
        <v>金</v>
      </c>
      <c r="X12" s="92" t="str">
        <f t="shared" ref="X12" si="2">IF(X11=1,"日",IF(X11=2,"月",IF(X11=3,"火",IF(X11=4,"水",IF(X11=5,"木",IF(X11=6,"金","土"))))))</f>
        <v>土</v>
      </c>
      <c r="Y12" s="92" t="str">
        <f t="shared" ref="Y12" si="3">IF(Y11=1,"日",IF(Y11=2,"月",IF(Y11=3,"火",IF(Y11=4,"水",IF(Y11=5,"木",IF(Y11=6,"金","土"))))))</f>
        <v>日</v>
      </c>
      <c r="Z12" s="92" t="str">
        <f t="shared" ref="Z12" si="4">IF(Z11=1,"日",IF(Z11=2,"月",IF(Z11=3,"火",IF(Z11=4,"水",IF(Z11=5,"木",IF(Z11=6,"金","土"))))))</f>
        <v>月</v>
      </c>
      <c r="AA12" s="92" t="str">
        <f t="shared" ref="AA12" si="5">IF(AA11=1,"日",IF(AA11=2,"月",IF(AA11=3,"火",IF(AA11=4,"水",IF(AA11=5,"木",IF(AA11=6,"金","土"))))))</f>
        <v>火</v>
      </c>
      <c r="AB12" s="92" t="str">
        <f t="shared" ref="AB12" si="6">IF(AB11=1,"日",IF(AB11=2,"月",IF(AB11=3,"火",IF(AB11=4,"水",IF(AB11=5,"木",IF(AB11=6,"金","土"))))))</f>
        <v>水</v>
      </c>
      <c r="AC12" s="93" t="str">
        <f t="shared" ref="AC12" si="7">IF(AC11=1,"日",IF(AC11=2,"月",IF(AC11=3,"火",IF(AC11=4,"水",IF(AC11=5,"木",IF(AC11=6,"金","土"))))))</f>
        <v>木</v>
      </c>
      <c r="AD12" s="91" t="str">
        <f t="shared" ref="AD12" si="8">IF(AD11=1,"日",IF(AD11=2,"月",IF(AD11=3,"火",IF(AD11=4,"水",IF(AD11=5,"木",IF(AD11=6,"金","土"))))))</f>
        <v>金</v>
      </c>
      <c r="AE12" s="92" t="str">
        <f t="shared" ref="AE12" si="9">IF(AE11=1,"日",IF(AE11=2,"月",IF(AE11=3,"火",IF(AE11=4,"水",IF(AE11=5,"木",IF(AE11=6,"金","土"))))))</f>
        <v>土</v>
      </c>
      <c r="AF12" s="92" t="str">
        <f t="shared" ref="AF12" si="10">IF(AF11=1,"日",IF(AF11=2,"月",IF(AF11=3,"火",IF(AF11=4,"水",IF(AF11=5,"木",IF(AF11=6,"金","土"))))))</f>
        <v>日</v>
      </c>
      <c r="AG12" s="92" t="str">
        <f t="shared" ref="AG12" si="11">IF(AG11=1,"日",IF(AG11=2,"月",IF(AG11=3,"火",IF(AG11=4,"水",IF(AG11=5,"木",IF(AG11=6,"金","土"))))))</f>
        <v>月</v>
      </c>
      <c r="AH12" s="92" t="str">
        <f t="shared" ref="AH12" si="12">IF(AH11=1,"日",IF(AH11=2,"月",IF(AH11=3,"火",IF(AH11=4,"水",IF(AH11=5,"木",IF(AH11=6,"金","土"))))))</f>
        <v>火</v>
      </c>
      <c r="AI12" s="92" t="str">
        <f t="shared" ref="AI12" si="13">IF(AI11=1,"日",IF(AI11=2,"月",IF(AI11=3,"火",IF(AI11=4,"水",IF(AI11=5,"木",IF(AI11=6,"金","土"))))))</f>
        <v>水</v>
      </c>
      <c r="AJ12" s="93" t="str">
        <f t="shared" ref="AJ12" si="14">IF(AJ11=1,"日",IF(AJ11=2,"月",IF(AJ11=3,"火",IF(AJ11=4,"水",IF(AJ11=5,"木",IF(AJ11=6,"金","土"))))))</f>
        <v>木</v>
      </c>
      <c r="AK12" s="91" t="str">
        <f t="shared" ref="AK12" si="15">IF(AK11=1,"日",IF(AK11=2,"月",IF(AK11=3,"火",IF(AK11=4,"水",IF(AK11=5,"木",IF(AK11=6,"金","土"))))))</f>
        <v>金</v>
      </c>
      <c r="AL12" s="92" t="str">
        <f t="shared" ref="AL12" si="16">IF(AL11=1,"日",IF(AL11=2,"月",IF(AL11=3,"火",IF(AL11=4,"水",IF(AL11=5,"木",IF(AL11=6,"金","土"))))))</f>
        <v>土</v>
      </c>
      <c r="AM12" s="92" t="str">
        <f t="shared" ref="AM12" si="17">IF(AM11=1,"日",IF(AM11=2,"月",IF(AM11=3,"火",IF(AM11=4,"水",IF(AM11=5,"木",IF(AM11=6,"金","土"))))))</f>
        <v>日</v>
      </c>
      <c r="AN12" s="92" t="str">
        <f t="shared" ref="AN12" si="18">IF(AN11=1,"日",IF(AN11=2,"月",IF(AN11=3,"火",IF(AN11=4,"水",IF(AN11=5,"木",IF(AN11=6,"金","土"))))))</f>
        <v>月</v>
      </c>
      <c r="AO12" s="92" t="str">
        <f t="shared" ref="AO12" si="19">IF(AO11=1,"日",IF(AO11=2,"月",IF(AO11=3,"火",IF(AO11=4,"水",IF(AO11=5,"木",IF(AO11=6,"金","土"))))))</f>
        <v>火</v>
      </c>
      <c r="AP12" s="92" t="str">
        <f t="shared" ref="AP12" si="20">IF(AP11=1,"日",IF(AP11=2,"月",IF(AP11=3,"火",IF(AP11=4,"水",IF(AP11=5,"木",IF(AP11=6,"金","土"))))))</f>
        <v>水</v>
      </c>
      <c r="AQ12" s="93" t="str">
        <f t="shared" ref="AQ12" si="21">IF(AQ11=1,"日",IF(AQ11=2,"月",IF(AQ11=3,"火",IF(AQ11=4,"水",IF(AQ11=5,"木",IF(AQ11=6,"金","土"))))))</f>
        <v>木</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4"/>
      <c r="AV12" s="235"/>
      <c r="AW12" s="234"/>
      <c r="AX12" s="235"/>
      <c r="AY12" s="237"/>
      <c r="AZ12" s="237"/>
      <c r="BA12" s="237"/>
      <c r="BB12" s="237"/>
      <c r="BC12" s="237"/>
      <c r="BD12" s="237"/>
    </row>
    <row r="13" spans="1:57" ht="39.950000000000003" customHeight="1" x14ac:dyDescent="0.4">
      <c r="A13" s="71"/>
      <c r="B13" s="85">
        <v>1</v>
      </c>
      <c r="C13" s="214"/>
      <c r="D13" s="215"/>
      <c r="E13" s="216"/>
      <c r="F13" s="217"/>
      <c r="G13" s="218"/>
      <c r="H13" s="219"/>
      <c r="I13" s="219"/>
      <c r="J13" s="219"/>
      <c r="K13" s="220"/>
      <c r="L13" s="221"/>
      <c r="M13" s="222"/>
      <c r="N13" s="222"/>
      <c r="O13" s="223"/>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4">
        <f>IF($AZ$3="４週",SUM(P13:AQ13),IF($AZ$3="暦月",SUM(P13:AT13),""))</f>
        <v>0</v>
      </c>
      <c r="AV13" s="225"/>
      <c r="AW13" s="226">
        <f t="shared" ref="AW13:AW30" si="22">IF($AZ$3="４週",AU13/4,IF($AZ$3="暦月",AU13/($AZ$6/7),""))</f>
        <v>0</v>
      </c>
      <c r="AX13" s="227"/>
      <c r="AY13" s="211"/>
      <c r="AZ13" s="212"/>
      <c r="BA13" s="212"/>
      <c r="BB13" s="212"/>
      <c r="BC13" s="212"/>
      <c r="BD13" s="213"/>
    </row>
    <row r="14" spans="1:57" ht="39.950000000000003" customHeight="1" x14ac:dyDescent="0.4">
      <c r="A14" s="71"/>
      <c r="B14" s="86">
        <f t="shared" ref="B14:B30" si="23">B13+1</f>
        <v>2</v>
      </c>
      <c r="C14" s="197"/>
      <c r="D14" s="198"/>
      <c r="E14" s="199"/>
      <c r="F14" s="200"/>
      <c r="G14" s="201"/>
      <c r="H14" s="202"/>
      <c r="I14" s="202"/>
      <c r="J14" s="202"/>
      <c r="K14" s="203"/>
      <c r="L14" s="204"/>
      <c r="M14" s="205"/>
      <c r="N14" s="205"/>
      <c r="O14" s="206"/>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7">
        <f>IF($AZ$3="４週",SUM(P14:AQ14),IF($AZ$3="暦月",SUM(P14:AT14),""))</f>
        <v>0</v>
      </c>
      <c r="AV14" s="208"/>
      <c r="AW14" s="209">
        <f t="shared" si="22"/>
        <v>0</v>
      </c>
      <c r="AX14" s="210"/>
      <c r="AY14" s="177"/>
      <c r="AZ14" s="178"/>
      <c r="BA14" s="178"/>
      <c r="BB14" s="178"/>
      <c r="BC14" s="178"/>
      <c r="BD14" s="179"/>
    </row>
    <row r="15" spans="1:57" ht="39.950000000000003" customHeight="1" x14ac:dyDescent="0.4">
      <c r="A15" s="71"/>
      <c r="B15" s="86">
        <f t="shared" si="23"/>
        <v>3</v>
      </c>
      <c r="C15" s="197"/>
      <c r="D15" s="198"/>
      <c r="E15" s="199"/>
      <c r="F15" s="200"/>
      <c r="G15" s="201"/>
      <c r="H15" s="202"/>
      <c r="I15" s="202"/>
      <c r="J15" s="202"/>
      <c r="K15" s="203"/>
      <c r="L15" s="204"/>
      <c r="M15" s="205"/>
      <c r="N15" s="205"/>
      <c r="O15" s="206"/>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7">
        <f>IF($AZ$3="４週",SUM(P15:AQ15),IF($AZ$3="暦月",SUM(P15:AT15),""))</f>
        <v>0</v>
      </c>
      <c r="AV15" s="208"/>
      <c r="AW15" s="209">
        <f t="shared" si="22"/>
        <v>0</v>
      </c>
      <c r="AX15" s="210"/>
      <c r="AY15" s="177"/>
      <c r="AZ15" s="178"/>
      <c r="BA15" s="178"/>
      <c r="BB15" s="178"/>
      <c r="BC15" s="178"/>
      <c r="BD15" s="179"/>
    </row>
    <row r="16" spans="1:57" ht="39.950000000000003" customHeight="1" x14ac:dyDescent="0.4">
      <c r="A16" s="71"/>
      <c r="B16" s="86">
        <f t="shared" si="23"/>
        <v>4</v>
      </c>
      <c r="C16" s="197"/>
      <c r="D16" s="198"/>
      <c r="E16" s="199"/>
      <c r="F16" s="200"/>
      <c r="G16" s="201"/>
      <c r="H16" s="202"/>
      <c r="I16" s="202"/>
      <c r="J16" s="202"/>
      <c r="K16" s="203"/>
      <c r="L16" s="204"/>
      <c r="M16" s="205"/>
      <c r="N16" s="205"/>
      <c r="O16" s="206"/>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7">
        <f>IF($AZ$3="４週",SUM(P16:AQ16),IF($AZ$3="暦月",SUM(P16:AT16),""))</f>
        <v>0</v>
      </c>
      <c r="AV16" s="208"/>
      <c r="AW16" s="209">
        <f t="shared" si="22"/>
        <v>0</v>
      </c>
      <c r="AX16" s="210"/>
      <c r="AY16" s="177"/>
      <c r="AZ16" s="178"/>
      <c r="BA16" s="178"/>
      <c r="BB16" s="178"/>
      <c r="BC16" s="178"/>
      <c r="BD16" s="179"/>
    </row>
    <row r="17" spans="1:56" ht="39.950000000000003" customHeight="1" x14ac:dyDescent="0.4">
      <c r="A17" s="71"/>
      <c r="B17" s="86">
        <f t="shared" si="23"/>
        <v>5</v>
      </c>
      <c r="C17" s="197"/>
      <c r="D17" s="198"/>
      <c r="E17" s="199"/>
      <c r="F17" s="200"/>
      <c r="G17" s="201"/>
      <c r="H17" s="202"/>
      <c r="I17" s="202"/>
      <c r="J17" s="202"/>
      <c r="K17" s="203"/>
      <c r="L17" s="204"/>
      <c r="M17" s="205"/>
      <c r="N17" s="205"/>
      <c r="O17" s="206"/>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7">
        <f t="shared" ref="AU17:AU30" si="24">IF($AZ$3="４週",SUM(P17:AQ17),IF($AZ$3="暦月",SUM(P17:AT17),""))</f>
        <v>0</v>
      </c>
      <c r="AV17" s="208"/>
      <c r="AW17" s="209">
        <f t="shared" si="22"/>
        <v>0</v>
      </c>
      <c r="AX17" s="210"/>
      <c r="AY17" s="177"/>
      <c r="AZ17" s="178"/>
      <c r="BA17" s="178"/>
      <c r="BB17" s="178"/>
      <c r="BC17" s="178"/>
      <c r="BD17" s="179"/>
    </row>
    <row r="18" spans="1:56" ht="39.950000000000003" customHeight="1" x14ac:dyDescent="0.4">
      <c r="A18" s="71"/>
      <c r="B18" s="86">
        <f t="shared" si="23"/>
        <v>6</v>
      </c>
      <c r="C18" s="197"/>
      <c r="D18" s="198"/>
      <c r="E18" s="199"/>
      <c r="F18" s="200"/>
      <c r="G18" s="201"/>
      <c r="H18" s="202"/>
      <c r="I18" s="202"/>
      <c r="J18" s="202"/>
      <c r="K18" s="203"/>
      <c r="L18" s="204"/>
      <c r="M18" s="205"/>
      <c r="N18" s="205"/>
      <c r="O18" s="206"/>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7">
        <f t="shared" si="24"/>
        <v>0</v>
      </c>
      <c r="AV18" s="208"/>
      <c r="AW18" s="209">
        <f t="shared" si="22"/>
        <v>0</v>
      </c>
      <c r="AX18" s="210"/>
      <c r="AY18" s="177"/>
      <c r="AZ18" s="178"/>
      <c r="BA18" s="178"/>
      <c r="BB18" s="178"/>
      <c r="BC18" s="178"/>
      <c r="BD18" s="179"/>
    </row>
    <row r="19" spans="1:56" ht="39.950000000000003" customHeight="1" x14ac:dyDescent="0.4">
      <c r="A19" s="71"/>
      <c r="B19" s="86">
        <f t="shared" si="23"/>
        <v>7</v>
      </c>
      <c r="C19" s="197"/>
      <c r="D19" s="198"/>
      <c r="E19" s="199"/>
      <c r="F19" s="200"/>
      <c r="G19" s="201"/>
      <c r="H19" s="202"/>
      <c r="I19" s="202"/>
      <c r="J19" s="202"/>
      <c r="K19" s="203"/>
      <c r="L19" s="204"/>
      <c r="M19" s="205"/>
      <c r="N19" s="205"/>
      <c r="O19" s="206"/>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7">
        <f>IF($AZ$3="４週",SUM(P19:AQ19),IF($AZ$3="暦月",SUM(P19:AT19),""))</f>
        <v>0</v>
      </c>
      <c r="AV19" s="208"/>
      <c r="AW19" s="209">
        <f t="shared" si="22"/>
        <v>0</v>
      </c>
      <c r="AX19" s="210"/>
      <c r="AY19" s="177"/>
      <c r="AZ19" s="178"/>
      <c r="BA19" s="178"/>
      <c r="BB19" s="178"/>
      <c r="BC19" s="178"/>
      <c r="BD19" s="179"/>
    </row>
    <row r="20" spans="1:56" ht="39.950000000000003" customHeight="1" x14ac:dyDescent="0.4">
      <c r="A20" s="71"/>
      <c r="B20" s="86">
        <f t="shared" si="23"/>
        <v>8</v>
      </c>
      <c r="C20" s="197"/>
      <c r="D20" s="198"/>
      <c r="E20" s="199"/>
      <c r="F20" s="200"/>
      <c r="G20" s="201"/>
      <c r="H20" s="202"/>
      <c r="I20" s="202"/>
      <c r="J20" s="202"/>
      <c r="K20" s="203"/>
      <c r="L20" s="204"/>
      <c r="M20" s="205"/>
      <c r="N20" s="205"/>
      <c r="O20" s="206"/>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7">
        <f t="shared" si="24"/>
        <v>0</v>
      </c>
      <c r="AV20" s="208"/>
      <c r="AW20" s="209">
        <f t="shared" si="22"/>
        <v>0</v>
      </c>
      <c r="AX20" s="210"/>
      <c r="AY20" s="177"/>
      <c r="AZ20" s="178"/>
      <c r="BA20" s="178"/>
      <c r="BB20" s="178"/>
      <c r="BC20" s="178"/>
      <c r="BD20" s="179"/>
    </row>
    <row r="21" spans="1:56" ht="39.950000000000003" customHeight="1" x14ac:dyDescent="0.4">
      <c r="A21" s="71"/>
      <c r="B21" s="86">
        <f t="shared" si="23"/>
        <v>9</v>
      </c>
      <c r="C21" s="197"/>
      <c r="D21" s="198"/>
      <c r="E21" s="199"/>
      <c r="F21" s="200"/>
      <c r="G21" s="201"/>
      <c r="H21" s="202"/>
      <c r="I21" s="202"/>
      <c r="J21" s="202"/>
      <c r="K21" s="203"/>
      <c r="L21" s="204"/>
      <c r="M21" s="205"/>
      <c r="N21" s="205"/>
      <c r="O21" s="206"/>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7">
        <f t="shared" si="24"/>
        <v>0</v>
      </c>
      <c r="AV21" s="208"/>
      <c r="AW21" s="209">
        <f t="shared" si="22"/>
        <v>0</v>
      </c>
      <c r="AX21" s="210"/>
      <c r="AY21" s="177"/>
      <c r="AZ21" s="178"/>
      <c r="BA21" s="178"/>
      <c r="BB21" s="178"/>
      <c r="BC21" s="178"/>
      <c r="BD21" s="179"/>
    </row>
    <row r="22" spans="1:56" ht="39.950000000000003" customHeight="1" x14ac:dyDescent="0.4">
      <c r="A22" s="71"/>
      <c r="B22" s="86">
        <f t="shared" si="23"/>
        <v>10</v>
      </c>
      <c r="C22" s="197"/>
      <c r="D22" s="198"/>
      <c r="E22" s="199"/>
      <c r="F22" s="200"/>
      <c r="G22" s="201"/>
      <c r="H22" s="202"/>
      <c r="I22" s="202"/>
      <c r="J22" s="202"/>
      <c r="K22" s="203"/>
      <c r="L22" s="204"/>
      <c r="M22" s="205"/>
      <c r="N22" s="205"/>
      <c r="O22" s="206"/>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7">
        <f t="shared" si="24"/>
        <v>0</v>
      </c>
      <c r="AV22" s="208"/>
      <c r="AW22" s="209">
        <f t="shared" si="22"/>
        <v>0</v>
      </c>
      <c r="AX22" s="210"/>
      <c r="AY22" s="177"/>
      <c r="AZ22" s="178"/>
      <c r="BA22" s="178"/>
      <c r="BB22" s="178"/>
      <c r="BC22" s="178"/>
      <c r="BD22" s="179"/>
    </row>
    <row r="23" spans="1:56" ht="39.950000000000003" customHeight="1" x14ac:dyDescent="0.4">
      <c r="A23" s="71"/>
      <c r="B23" s="86">
        <f t="shared" si="23"/>
        <v>11</v>
      </c>
      <c r="C23" s="197"/>
      <c r="D23" s="198"/>
      <c r="E23" s="199"/>
      <c r="F23" s="200"/>
      <c r="G23" s="201"/>
      <c r="H23" s="202"/>
      <c r="I23" s="202"/>
      <c r="J23" s="202"/>
      <c r="K23" s="203"/>
      <c r="L23" s="204"/>
      <c r="M23" s="205"/>
      <c r="N23" s="205"/>
      <c r="O23" s="206"/>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7">
        <f t="shared" si="24"/>
        <v>0</v>
      </c>
      <c r="AV23" s="208"/>
      <c r="AW23" s="209">
        <f t="shared" si="22"/>
        <v>0</v>
      </c>
      <c r="AX23" s="210"/>
      <c r="AY23" s="177"/>
      <c r="AZ23" s="178"/>
      <c r="BA23" s="178"/>
      <c r="BB23" s="178"/>
      <c r="BC23" s="178"/>
      <c r="BD23" s="179"/>
    </row>
    <row r="24" spans="1:56" ht="39.950000000000003" customHeight="1" x14ac:dyDescent="0.4">
      <c r="A24" s="71"/>
      <c r="B24" s="86">
        <f t="shared" si="23"/>
        <v>12</v>
      </c>
      <c r="C24" s="197"/>
      <c r="D24" s="198"/>
      <c r="E24" s="199"/>
      <c r="F24" s="200"/>
      <c r="G24" s="201"/>
      <c r="H24" s="202"/>
      <c r="I24" s="202"/>
      <c r="J24" s="202"/>
      <c r="K24" s="203"/>
      <c r="L24" s="204"/>
      <c r="M24" s="205"/>
      <c r="N24" s="205"/>
      <c r="O24" s="206"/>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7">
        <f t="shared" si="24"/>
        <v>0</v>
      </c>
      <c r="AV24" s="208"/>
      <c r="AW24" s="209">
        <f t="shared" si="22"/>
        <v>0</v>
      </c>
      <c r="AX24" s="210"/>
      <c r="AY24" s="177"/>
      <c r="AZ24" s="178"/>
      <c r="BA24" s="178"/>
      <c r="BB24" s="178"/>
      <c r="BC24" s="178"/>
      <c r="BD24" s="179"/>
    </row>
    <row r="25" spans="1:56" ht="39.950000000000003" customHeight="1" x14ac:dyDescent="0.4">
      <c r="A25" s="71"/>
      <c r="B25" s="86">
        <f t="shared" si="23"/>
        <v>13</v>
      </c>
      <c r="C25" s="197"/>
      <c r="D25" s="198"/>
      <c r="E25" s="199"/>
      <c r="F25" s="200"/>
      <c r="G25" s="201"/>
      <c r="H25" s="202"/>
      <c r="I25" s="202"/>
      <c r="J25" s="202"/>
      <c r="K25" s="203"/>
      <c r="L25" s="204"/>
      <c r="M25" s="205"/>
      <c r="N25" s="205"/>
      <c r="O25" s="206"/>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7">
        <f t="shared" si="24"/>
        <v>0</v>
      </c>
      <c r="AV25" s="208"/>
      <c r="AW25" s="209">
        <f t="shared" si="22"/>
        <v>0</v>
      </c>
      <c r="AX25" s="210"/>
      <c r="AY25" s="177"/>
      <c r="AZ25" s="178"/>
      <c r="BA25" s="178"/>
      <c r="BB25" s="178"/>
      <c r="BC25" s="178"/>
      <c r="BD25" s="179"/>
    </row>
    <row r="26" spans="1:56" ht="39.950000000000003" customHeight="1" x14ac:dyDescent="0.4">
      <c r="A26" s="71"/>
      <c r="B26" s="86">
        <f t="shared" si="23"/>
        <v>14</v>
      </c>
      <c r="C26" s="197"/>
      <c r="D26" s="198"/>
      <c r="E26" s="199"/>
      <c r="F26" s="200"/>
      <c r="G26" s="201"/>
      <c r="H26" s="202"/>
      <c r="I26" s="202"/>
      <c r="J26" s="202"/>
      <c r="K26" s="203"/>
      <c r="L26" s="204"/>
      <c r="M26" s="205"/>
      <c r="N26" s="205"/>
      <c r="O26" s="206"/>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7">
        <f t="shared" si="24"/>
        <v>0</v>
      </c>
      <c r="AV26" s="208"/>
      <c r="AW26" s="209">
        <f t="shared" si="22"/>
        <v>0</v>
      </c>
      <c r="AX26" s="210"/>
      <c r="AY26" s="177"/>
      <c r="AZ26" s="178"/>
      <c r="BA26" s="178"/>
      <c r="BB26" s="178"/>
      <c r="BC26" s="178"/>
      <c r="BD26" s="179"/>
    </row>
    <row r="27" spans="1:56" ht="39.950000000000003" customHeight="1" x14ac:dyDescent="0.4">
      <c r="A27" s="71"/>
      <c r="B27" s="86">
        <f t="shared" si="23"/>
        <v>15</v>
      </c>
      <c r="C27" s="197"/>
      <c r="D27" s="198"/>
      <c r="E27" s="199"/>
      <c r="F27" s="200"/>
      <c r="G27" s="201"/>
      <c r="H27" s="202"/>
      <c r="I27" s="202"/>
      <c r="J27" s="202"/>
      <c r="K27" s="203"/>
      <c r="L27" s="204"/>
      <c r="M27" s="205"/>
      <c r="N27" s="205"/>
      <c r="O27" s="206"/>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7">
        <f t="shared" si="24"/>
        <v>0</v>
      </c>
      <c r="AV27" s="208"/>
      <c r="AW27" s="209">
        <f t="shared" si="22"/>
        <v>0</v>
      </c>
      <c r="AX27" s="210"/>
      <c r="AY27" s="177"/>
      <c r="AZ27" s="178"/>
      <c r="BA27" s="178"/>
      <c r="BB27" s="178"/>
      <c r="BC27" s="178"/>
      <c r="BD27" s="179"/>
    </row>
    <row r="28" spans="1:56" ht="39.950000000000003" customHeight="1" x14ac:dyDescent="0.4">
      <c r="A28" s="71"/>
      <c r="B28" s="86">
        <f t="shared" si="23"/>
        <v>16</v>
      </c>
      <c r="C28" s="197"/>
      <c r="D28" s="198"/>
      <c r="E28" s="199"/>
      <c r="F28" s="200"/>
      <c r="G28" s="201"/>
      <c r="H28" s="202"/>
      <c r="I28" s="202"/>
      <c r="J28" s="202"/>
      <c r="K28" s="203"/>
      <c r="L28" s="204"/>
      <c r="M28" s="205"/>
      <c r="N28" s="205"/>
      <c r="O28" s="206"/>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7">
        <f t="shared" si="24"/>
        <v>0</v>
      </c>
      <c r="AV28" s="208"/>
      <c r="AW28" s="209">
        <f t="shared" si="22"/>
        <v>0</v>
      </c>
      <c r="AX28" s="210"/>
      <c r="AY28" s="177"/>
      <c r="AZ28" s="178"/>
      <c r="BA28" s="178"/>
      <c r="BB28" s="178"/>
      <c r="BC28" s="178"/>
      <c r="BD28" s="179"/>
    </row>
    <row r="29" spans="1:56" ht="39.950000000000003" customHeight="1" x14ac:dyDescent="0.4">
      <c r="A29" s="71"/>
      <c r="B29" s="86">
        <f t="shared" si="23"/>
        <v>17</v>
      </c>
      <c r="C29" s="197"/>
      <c r="D29" s="198"/>
      <c r="E29" s="199"/>
      <c r="F29" s="200"/>
      <c r="G29" s="201"/>
      <c r="H29" s="202"/>
      <c r="I29" s="202"/>
      <c r="J29" s="202"/>
      <c r="K29" s="203"/>
      <c r="L29" s="204"/>
      <c r="M29" s="205"/>
      <c r="N29" s="205"/>
      <c r="O29" s="206"/>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7">
        <f t="shared" si="24"/>
        <v>0</v>
      </c>
      <c r="AV29" s="208"/>
      <c r="AW29" s="209">
        <f t="shared" si="22"/>
        <v>0</v>
      </c>
      <c r="AX29" s="210"/>
      <c r="AY29" s="177"/>
      <c r="AZ29" s="178"/>
      <c r="BA29" s="178"/>
      <c r="BB29" s="178"/>
      <c r="BC29" s="178"/>
      <c r="BD29" s="179"/>
    </row>
    <row r="30" spans="1:56" ht="39.950000000000003" customHeight="1" thickBot="1" x14ac:dyDescent="0.45">
      <c r="A30" s="71"/>
      <c r="B30" s="87">
        <f t="shared" si="23"/>
        <v>18</v>
      </c>
      <c r="C30" s="180"/>
      <c r="D30" s="181"/>
      <c r="E30" s="182"/>
      <c r="F30" s="183"/>
      <c r="G30" s="184"/>
      <c r="H30" s="185"/>
      <c r="I30" s="185"/>
      <c r="J30" s="185"/>
      <c r="K30" s="186"/>
      <c r="L30" s="187"/>
      <c r="M30" s="188"/>
      <c r="N30" s="188"/>
      <c r="O30" s="18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0">
        <f t="shared" si="24"/>
        <v>0</v>
      </c>
      <c r="AV30" s="191"/>
      <c r="AW30" s="192">
        <f t="shared" si="22"/>
        <v>0</v>
      </c>
      <c r="AX30" s="193"/>
      <c r="AY30" s="194"/>
      <c r="AZ30" s="195"/>
      <c r="BA30" s="195"/>
      <c r="BB30" s="195"/>
      <c r="BC30" s="195"/>
      <c r="BD30" s="19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7" t="s">
        <v>128</v>
      </c>
      <c r="C32" s="97"/>
      <c r="D32" s="97"/>
      <c r="E32" s="97"/>
      <c r="F32" s="97"/>
      <c r="G32" s="97"/>
      <c r="H32" s="97"/>
      <c r="I32" s="97"/>
      <c r="J32" s="97"/>
      <c r="K32" s="97"/>
      <c r="L32" s="98"/>
      <c r="M32" s="97"/>
      <c r="N32" s="97"/>
      <c r="O32" s="97"/>
      <c r="P32" s="97"/>
      <c r="Q32" s="97"/>
      <c r="R32" s="97"/>
      <c r="S32" s="97"/>
      <c r="T32" s="97" t="s">
        <v>81</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7"/>
      <c r="C33" s="175" t="s">
        <v>37</v>
      </c>
      <c r="D33" s="175"/>
      <c r="E33" s="175" t="s">
        <v>38</v>
      </c>
      <c r="F33" s="175"/>
      <c r="G33" s="175"/>
      <c r="H33" s="175"/>
      <c r="I33" s="97"/>
      <c r="J33" s="176" t="s">
        <v>41</v>
      </c>
      <c r="K33" s="176"/>
      <c r="L33" s="176"/>
      <c r="M33" s="176"/>
      <c r="N33" s="67"/>
      <c r="O33" s="67"/>
      <c r="P33" s="96" t="s">
        <v>49</v>
      </c>
      <c r="Q33" s="96"/>
      <c r="R33" s="97"/>
      <c r="S33" s="97"/>
      <c r="T33" s="150" t="s">
        <v>7</v>
      </c>
      <c r="U33" s="152"/>
      <c r="V33" s="150" t="s">
        <v>8</v>
      </c>
      <c r="W33" s="151"/>
      <c r="X33" s="151"/>
      <c r="Y33" s="152"/>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49"/>
      <c r="D34" s="149"/>
      <c r="E34" s="149" t="s">
        <v>39</v>
      </c>
      <c r="F34" s="149"/>
      <c r="G34" s="149" t="s">
        <v>40</v>
      </c>
      <c r="H34" s="149"/>
      <c r="I34" s="97"/>
      <c r="J34" s="149" t="s">
        <v>39</v>
      </c>
      <c r="K34" s="149"/>
      <c r="L34" s="149" t="s">
        <v>40</v>
      </c>
      <c r="M34" s="149"/>
      <c r="N34" s="67"/>
      <c r="O34" s="67"/>
      <c r="P34" s="96" t="s">
        <v>46</v>
      </c>
      <c r="Q34" s="96"/>
      <c r="R34" s="97"/>
      <c r="S34" s="97"/>
      <c r="T34" s="150" t="s">
        <v>3</v>
      </c>
      <c r="U34" s="152"/>
      <c r="V34" s="150" t="s">
        <v>52</v>
      </c>
      <c r="W34" s="151"/>
      <c r="X34" s="151"/>
      <c r="Y34" s="152"/>
      <c r="Z34" s="14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0" t="s">
        <v>3</v>
      </c>
      <c r="D35" s="152"/>
      <c r="E35" s="167">
        <f>SUMIFS($AU$13:$AV$30,$C$13:$D$30,"看護職員",$E$13:$F$30,"A")</f>
        <v>0</v>
      </c>
      <c r="F35" s="168"/>
      <c r="G35" s="169">
        <f>SUMIFS($AW$13:$AX$30,$C$13:$D$30,"看護職員",$E$13:$F$30,"A")</f>
        <v>0</v>
      </c>
      <c r="H35" s="170"/>
      <c r="I35" s="110"/>
      <c r="J35" s="171">
        <v>0</v>
      </c>
      <c r="K35" s="172"/>
      <c r="L35" s="171">
        <v>0</v>
      </c>
      <c r="M35" s="172"/>
      <c r="N35" s="109"/>
      <c r="O35" s="109"/>
      <c r="P35" s="171">
        <v>0</v>
      </c>
      <c r="Q35" s="172"/>
      <c r="R35" s="97"/>
      <c r="S35" s="97"/>
      <c r="T35" s="150" t="s">
        <v>4</v>
      </c>
      <c r="U35" s="152"/>
      <c r="V35" s="150" t="s">
        <v>53</v>
      </c>
      <c r="W35" s="151"/>
      <c r="X35" s="151"/>
      <c r="Y35" s="152"/>
      <c r="Z35" s="138"/>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0" t="s">
        <v>4</v>
      </c>
      <c r="D36" s="152"/>
      <c r="E36" s="167">
        <f>SUMIFS($AU$13:$AV$30,$C$13:$D$30,"看護職員",$E$13:$F$30,"B")</f>
        <v>0</v>
      </c>
      <c r="F36" s="168"/>
      <c r="G36" s="169">
        <f>SUMIFS($AW$13:$AX$30,$C$13:$D$30,"看護職員",$E$13:$F$30,"B")</f>
        <v>0</v>
      </c>
      <c r="H36" s="170"/>
      <c r="I36" s="110"/>
      <c r="J36" s="171">
        <v>0</v>
      </c>
      <c r="K36" s="172"/>
      <c r="L36" s="171">
        <v>0</v>
      </c>
      <c r="M36" s="172"/>
      <c r="N36" s="109"/>
      <c r="O36" s="109"/>
      <c r="P36" s="171">
        <v>0</v>
      </c>
      <c r="Q36" s="172"/>
      <c r="R36" s="97"/>
      <c r="S36" s="97"/>
      <c r="T36" s="150" t="s">
        <v>5</v>
      </c>
      <c r="U36" s="152"/>
      <c r="V36" s="150" t="s">
        <v>54</v>
      </c>
      <c r="W36" s="151"/>
      <c r="X36" s="151"/>
      <c r="Y36" s="152"/>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0" t="s">
        <v>5</v>
      </c>
      <c r="D37" s="152"/>
      <c r="E37" s="167">
        <f>SUMIFS($AU$13:$AV$30,$C$13:$D$30,"看護職員",$E$13:$F$30,"C")</f>
        <v>0</v>
      </c>
      <c r="F37" s="168"/>
      <c r="G37" s="169">
        <f>SUMIFS($AW$13:$AX$30,$C$13:$D$30,"看護職員",$E$13:$F$30,"C")</f>
        <v>0</v>
      </c>
      <c r="H37" s="170"/>
      <c r="I37" s="110"/>
      <c r="J37" s="171">
        <v>0</v>
      </c>
      <c r="K37" s="172"/>
      <c r="L37" s="173">
        <v>0</v>
      </c>
      <c r="M37" s="174"/>
      <c r="N37" s="109"/>
      <c r="O37" s="109"/>
      <c r="P37" s="167" t="s">
        <v>30</v>
      </c>
      <c r="Q37" s="168"/>
      <c r="R37" s="97"/>
      <c r="S37" s="97"/>
      <c r="T37" s="150" t="s">
        <v>6</v>
      </c>
      <c r="U37" s="152"/>
      <c r="V37" s="150" t="s">
        <v>80</v>
      </c>
      <c r="W37" s="151"/>
      <c r="X37" s="151"/>
      <c r="Y37" s="152"/>
      <c r="Z37" s="139"/>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0" t="s">
        <v>6</v>
      </c>
      <c r="D38" s="152"/>
      <c r="E38" s="167">
        <f>SUMIFS($AU$13:$AV$30,$C$13:$D$30,"看護職員",$E$13:$F$30,"D")</f>
        <v>0</v>
      </c>
      <c r="F38" s="168"/>
      <c r="G38" s="169">
        <f>SUMIFS($AW$13:$AX$30,$C$13:$D$30,"看護職員",$E$13:$F$30,"D")</f>
        <v>0</v>
      </c>
      <c r="H38" s="170"/>
      <c r="I38" s="110"/>
      <c r="J38" s="171">
        <v>0</v>
      </c>
      <c r="K38" s="172"/>
      <c r="L38" s="173">
        <v>0</v>
      </c>
      <c r="M38" s="174"/>
      <c r="N38" s="109"/>
      <c r="O38" s="109"/>
      <c r="P38" s="167" t="s">
        <v>30</v>
      </c>
      <c r="Q38" s="168"/>
      <c r="R38" s="97"/>
      <c r="S38" s="97"/>
      <c r="T38" s="97"/>
      <c r="U38" s="164"/>
      <c r="V38" s="164"/>
      <c r="W38" s="165"/>
      <c r="X38" s="165"/>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0" t="s">
        <v>27</v>
      </c>
      <c r="D39" s="152"/>
      <c r="E39" s="167">
        <f>SUM(E35:F38)</f>
        <v>0</v>
      </c>
      <c r="F39" s="168"/>
      <c r="G39" s="169">
        <f>SUM(G35:H38)</f>
        <v>0</v>
      </c>
      <c r="H39" s="170"/>
      <c r="I39" s="110"/>
      <c r="J39" s="167">
        <f>SUM(J35:K38)</f>
        <v>0</v>
      </c>
      <c r="K39" s="168"/>
      <c r="L39" s="167">
        <f>SUM(L35:M38)</f>
        <v>0</v>
      </c>
      <c r="M39" s="168"/>
      <c r="N39" s="109"/>
      <c r="O39" s="109"/>
      <c r="P39" s="167">
        <f>SUM(P35:Q36)</f>
        <v>0</v>
      </c>
      <c r="Q39" s="168"/>
      <c r="R39" s="97"/>
      <c r="S39" s="97"/>
      <c r="T39" s="97"/>
      <c r="U39" s="164"/>
      <c r="V39" s="164"/>
      <c r="W39" s="165"/>
      <c r="X39" s="165"/>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8" t="s">
        <v>47</v>
      </c>
      <c r="D41" s="97"/>
      <c r="E41" s="97"/>
      <c r="F41" s="97"/>
      <c r="G41" s="97"/>
      <c r="H41" s="97"/>
      <c r="I41" s="105" t="s">
        <v>96</v>
      </c>
      <c r="J41" s="159" t="s">
        <v>97</v>
      </c>
      <c r="K41" s="160"/>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7" t="s">
        <v>42</v>
      </c>
      <c r="D42" s="97"/>
      <c r="E42" s="97"/>
      <c r="F42" s="97"/>
      <c r="G42" s="97"/>
      <c r="H42" s="97" t="s">
        <v>43</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149" t="s">
        <v>44</v>
      </c>
      <c r="N43" s="149"/>
      <c r="O43" s="149"/>
      <c r="P43" s="149"/>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161">
        <f>IF($J$41="週",L39,J39)</f>
        <v>0</v>
      </c>
      <c r="D44" s="162"/>
      <c r="E44" s="162"/>
      <c r="F44" s="163"/>
      <c r="G44" s="140" t="s">
        <v>28</v>
      </c>
      <c r="H44" s="150">
        <f>IF($J$41="週",$AV$5,$AZ$5)</f>
        <v>40</v>
      </c>
      <c r="I44" s="151"/>
      <c r="J44" s="151"/>
      <c r="K44" s="152"/>
      <c r="L44" s="140" t="s">
        <v>29</v>
      </c>
      <c r="M44" s="153">
        <f>ROUNDDOWN(C44/H44,1)</f>
        <v>0</v>
      </c>
      <c r="N44" s="154"/>
      <c r="O44" s="154"/>
      <c r="P44" s="155"/>
      <c r="Q44" s="97"/>
      <c r="R44" s="97"/>
      <c r="S44" s="97"/>
      <c r="T44" s="97"/>
      <c r="U44" s="166"/>
      <c r="V44" s="166"/>
      <c r="W44" s="166"/>
      <c r="X44" s="166"/>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97"/>
      <c r="D45" s="97"/>
      <c r="E45" s="97"/>
      <c r="F45" s="97"/>
      <c r="G45" s="97"/>
      <c r="H45" s="97"/>
      <c r="I45" s="97"/>
      <c r="J45" s="97"/>
      <c r="K45" s="97"/>
      <c r="L45" s="98"/>
      <c r="M45" s="97" t="s">
        <v>82</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t="s">
        <v>129</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49</v>
      </c>
      <c r="D47" s="97"/>
      <c r="E47" s="97"/>
      <c r="F47" s="97"/>
      <c r="G47" s="97"/>
      <c r="H47" s="97"/>
      <c r="I47" s="97"/>
      <c r="J47" s="97"/>
      <c r="K47" s="97"/>
      <c r="L47" s="98"/>
      <c r="M47" s="140"/>
      <c r="N47" s="140"/>
      <c r="O47" s="140"/>
      <c r="P47" s="140"/>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67" t="s">
        <v>45</v>
      </c>
      <c r="D48" s="67"/>
      <c r="E48" s="67"/>
      <c r="F48" s="67"/>
      <c r="G48" s="67"/>
      <c r="H48" s="97" t="s">
        <v>48</v>
      </c>
      <c r="I48" s="67"/>
      <c r="J48" s="67"/>
      <c r="K48" s="67"/>
      <c r="L48" s="67"/>
      <c r="M48" s="149" t="s">
        <v>27</v>
      </c>
      <c r="N48" s="149"/>
      <c r="O48" s="149"/>
      <c r="P48" s="14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150">
        <f>P39</f>
        <v>0</v>
      </c>
      <c r="D49" s="151"/>
      <c r="E49" s="151"/>
      <c r="F49" s="152"/>
      <c r="G49" s="140" t="s">
        <v>89</v>
      </c>
      <c r="H49" s="153">
        <f>M44</f>
        <v>0</v>
      </c>
      <c r="I49" s="154"/>
      <c r="J49" s="154"/>
      <c r="K49" s="155"/>
      <c r="L49" s="140" t="s">
        <v>29</v>
      </c>
      <c r="M49" s="156">
        <f>ROUNDDOWN(C49+H49,1)</f>
        <v>0</v>
      </c>
      <c r="N49" s="157"/>
      <c r="O49" s="157"/>
      <c r="P49" s="158"/>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BC71"/>
  <sheetViews>
    <sheetView tabSelected="1" workbookViewId="0">
      <selection activeCell="A6" sqref="A6"/>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144</v>
      </c>
      <c r="B2" s="12"/>
      <c r="C2" s="13"/>
    </row>
    <row r="3" spans="1:10" s="11" customFormat="1" ht="20.25" customHeight="1" x14ac:dyDescent="0.4">
      <c r="A3" s="13"/>
      <c r="B3" s="13"/>
      <c r="C3" s="13"/>
    </row>
    <row r="4" spans="1:10" s="11" customFormat="1" ht="20.25" customHeight="1" x14ac:dyDescent="0.4">
      <c r="A4" s="27"/>
      <c r="B4" s="13" t="s">
        <v>92</v>
      </c>
      <c r="C4" s="13"/>
      <c r="E4" s="268" t="s">
        <v>94</v>
      </c>
      <c r="F4" s="268"/>
      <c r="G4" s="268"/>
      <c r="H4" s="268"/>
      <c r="I4" s="268"/>
      <c r="J4" s="268"/>
    </row>
    <row r="5" spans="1:10" s="11" customFormat="1" ht="20.25" customHeight="1" x14ac:dyDescent="0.4">
      <c r="A5" s="28"/>
      <c r="B5" s="13" t="s">
        <v>93</v>
      </c>
      <c r="C5" s="13"/>
      <c r="E5" s="268"/>
      <c r="F5" s="268"/>
      <c r="G5" s="268"/>
      <c r="H5" s="268"/>
      <c r="I5" s="268"/>
      <c r="J5" s="268"/>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102</v>
      </c>
      <c r="B10" s="13"/>
      <c r="C10" s="13"/>
    </row>
    <row r="11" spans="1:10" s="11" customFormat="1" ht="20.25" customHeight="1" x14ac:dyDescent="0.4">
      <c r="A11" s="13"/>
      <c r="B11" s="13"/>
      <c r="C11" s="13"/>
    </row>
    <row r="12" spans="1:10" s="11" customFormat="1" ht="20.25" customHeight="1" x14ac:dyDescent="0.4">
      <c r="A12" s="148" t="s">
        <v>131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48" t="s">
        <v>132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116</v>
      </c>
    </row>
    <row r="22" spans="1:3" s="11" customFormat="1" ht="20.25" customHeight="1" x14ac:dyDescent="0.4">
      <c r="A22" s="13"/>
      <c r="B22" s="14">
        <v>3</v>
      </c>
      <c r="C22" s="15" t="s">
        <v>117</v>
      </c>
    </row>
    <row r="23" spans="1:3" s="11" customFormat="1" ht="20.25" customHeight="1" x14ac:dyDescent="0.4">
      <c r="A23" s="142"/>
      <c r="B23" s="14">
        <v>4</v>
      </c>
      <c r="C23" s="15" t="s">
        <v>118</v>
      </c>
    </row>
    <row r="24" spans="1:3" s="11" customFormat="1" ht="20.25" customHeight="1" x14ac:dyDescent="0.4">
      <c r="A24" s="142"/>
      <c r="B24" s="14">
        <v>5</v>
      </c>
      <c r="C24" s="15" t="s">
        <v>119</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90</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8" t="s">
        <v>133</v>
      </c>
      <c r="B40" s="13"/>
      <c r="C40" s="13"/>
    </row>
    <row r="41" spans="1:55" s="11" customFormat="1" ht="20.25" customHeight="1" x14ac:dyDescent="0.4">
      <c r="A41" s="13" t="s">
        <v>56</v>
      </c>
      <c r="B41" s="13"/>
      <c r="C41" s="13"/>
    </row>
    <row r="42" spans="1:55" s="11" customFormat="1" ht="20.25" customHeight="1" x14ac:dyDescent="0.4">
      <c r="A42" s="23" t="s">
        <v>103</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134</v>
      </c>
      <c r="B46" s="13"/>
      <c r="C46" s="13"/>
    </row>
    <row r="47" spans="1:55" s="11" customFormat="1" ht="20.25" customHeight="1" x14ac:dyDescent="0.4">
      <c r="A47" s="30" t="s">
        <v>104</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105</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106</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113</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130</v>
      </c>
      <c r="C58" s="25"/>
      <c r="D58" s="16"/>
      <c r="E58" s="16"/>
    </row>
    <row r="59" spans="1:55" s="11" customFormat="1" ht="20.25" customHeight="1" x14ac:dyDescent="0.4">
      <c r="A59" s="84" t="s">
        <v>109</v>
      </c>
      <c r="B59" s="25"/>
      <c r="C59" s="25"/>
      <c r="D59" s="13"/>
      <c r="E59" s="13"/>
    </row>
    <row r="60" spans="1:55" s="11" customFormat="1" ht="20.25" customHeight="1" x14ac:dyDescent="0.4">
      <c r="A60" s="83" t="s">
        <v>110</v>
      </c>
      <c r="B60" s="25"/>
      <c r="C60" s="25"/>
      <c r="D60" s="29"/>
      <c r="E60" s="29"/>
    </row>
    <row r="61" spans="1:55" s="11" customFormat="1" ht="20.25" customHeight="1" x14ac:dyDescent="0.4">
      <c r="A61" s="84" t="s">
        <v>111</v>
      </c>
      <c r="B61" s="25"/>
      <c r="C61" s="25"/>
      <c r="D61" s="29"/>
      <c r="E61" s="29"/>
    </row>
    <row r="62" spans="1:55" s="11" customFormat="1" ht="20.25" customHeight="1" x14ac:dyDescent="0.4">
      <c r="A62" s="83" t="s">
        <v>112</v>
      </c>
      <c r="B62" s="25"/>
      <c r="C62" s="25"/>
      <c r="D62" s="29"/>
      <c r="E62" s="29"/>
    </row>
    <row r="63" spans="1:55" s="11" customFormat="1" ht="20.25" customHeight="1" x14ac:dyDescent="0.4">
      <c r="A63" s="84" t="s">
        <v>136</v>
      </c>
      <c r="B63" s="25"/>
      <c r="C63" s="25"/>
      <c r="D63" s="29"/>
      <c r="E63" s="29"/>
    </row>
    <row r="64" spans="1:55" s="11" customFormat="1" ht="20.25" customHeight="1" x14ac:dyDescent="0.4">
      <c r="A64" s="84" t="s">
        <v>137</v>
      </c>
      <c r="B64" s="25"/>
      <c r="C64" s="25"/>
      <c r="D64" s="29"/>
      <c r="E64" s="29"/>
    </row>
    <row r="65" spans="1:5" s="11" customFormat="1" ht="20.25" customHeight="1" x14ac:dyDescent="0.4">
      <c r="A65" s="84" t="s">
        <v>138</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topLeftCell="A13" workbookViewId="0">
      <selection activeCell="C17" sqref="C17"/>
    </sheetView>
  </sheetViews>
  <sheetFormatPr defaultRowHeight="25.5" x14ac:dyDescent="0.4"/>
  <cols>
    <col min="1" max="1" width="2" style="111" customWidth="1"/>
    <col min="2" max="2" width="8.625" style="111" customWidth="1"/>
    <col min="3" max="11" width="40.625" style="111" customWidth="1"/>
    <col min="12" max="16384" width="9" style="111"/>
  </cols>
  <sheetData>
    <row r="1" spans="2:11" x14ac:dyDescent="0.4">
      <c r="B1" s="111" t="s">
        <v>85</v>
      </c>
    </row>
    <row r="3" spans="2:11" x14ac:dyDescent="0.4">
      <c r="B3" s="112" t="s">
        <v>86</v>
      </c>
      <c r="C3" s="112" t="s">
        <v>87</v>
      </c>
    </row>
    <row r="4" spans="2:11" x14ac:dyDescent="0.4">
      <c r="B4" s="112">
        <v>1</v>
      </c>
      <c r="C4" s="143" t="s">
        <v>140</v>
      </c>
    </row>
    <row r="5" spans="2:11" x14ac:dyDescent="0.4">
      <c r="B5" s="112">
        <v>2</v>
      </c>
      <c r="C5" s="143" t="s">
        <v>141</v>
      </c>
    </row>
    <row r="6" spans="2:11" x14ac:dyDescent="0.4">
      <c r="B6" s="112">
        <v>3</v>
      </c>
      <c r="C6" s="143"/>
    </row>
    <row r="7" spans="2:11" x14ac:dyDescent="0.4">
      <c r="B7" s="112">
        <v>4</v>
      </c>
      <c r="C7" s="143"/>
    </row>
    <row r="8" spans="2:11" x14ac:dyDescent="0.4">
      <c r="B8" s="112">
        <v>5</v>
      </c>
      <c r="C8" s="143"/>
    </row>
    <row r="9" spans="2:11" x14ac:dyDescent="0.4">
      <c r="B9" s="112">
        <v>6</v>
      </c>
      <c r="C9" s="143"/>
    </row>
    <row r="10" spans="2:11" x14ac:dyDescent="0.4">
      <c r="B10" s="112">
        <v>7</v>
      </c>
      <c r="C10" s="143"/>
    </row>
    <row r="11" spans="2:11" x14ac:dyDescent="0.4">
      <c r="B11" s="112">
        <v>8</v>
      </c>
      <c r="C11" s="143"/>
    </row>
    <row r="13" spans="2:11" x14ac:dyDescent="0.4">
      <c r="B13" s="111" t="s">
        <v>84</v>
      </c>
    </row>
    <row r="14" spans="2:11" ht="26.25" thickBot="1" x14ac:dyDescent="0.45"/>
    <row r="15" spans="2:11" ht="26.25" thickBot="1" x14ac:dyDescent="0.45">
      <c r="B15" s="144" t="s">
        <v>70</v>
      </c>
      <c r="C15" s="114" t="s">
        <v>2</v>
      </c>
      <c r="D15" s="115" t="s">
        <v>116</v>
      </c>
      <c r="E15" s="116" t="s">
        <v>117</v>
      </c>
      <c r="F15" s="115" t="s">
        <v>118</v>
      </c>
      <c r="G15" s="117" t="s">
        <v>119</v>
      </c>
      <c r="H15" s="117" t="s">
        <v>33</v>
      </c>
      <c r="I15" s="117" t="s">
        <v>99</v>
      </c>
      <c r="J15" s="117" t="s">
        <v>99</v>
      </c>
      <c r="K15" s="118" t="s">
        <v>99</v>
      </c>
    </row>
    <row r="16" spans="2:11" x14ac:dyDescent="0.4">
      <c r="B16" s="269" t="s">
        <v>71</v>
      </c>
      <c r="C16" s="119" t="s">
        <v>142</v>
      </c>
      <c r="D16" s="124" t="s">
        <v>31</v>
      </c>
      <c r="E16" s="124" t="s">
        <v>117</v>
      </c>
      <c r="F16" s="124" t="s">
        <v>118</v>
      </c>
      <c r="G16" s="124" t="s">
        <v>119</v>
      </c>
      <c r="H16" s="124"/>
      <c r="I16" s="120"/>
      <c r="J16" s="120"/>
      <c r="K16" s="121"/>
    </row>
    <row r="17" spans="2:11" x14ac:dyDescent="0.4">
      <c r="B17" s="269"/>
      <c r="C17" s="122" t="s">
        <v>31</v>
      </c>
      <c r="D17" s="124" t="s">
        <v>32</v>
      </c>
      <c r="E17" s="124" t="s">
        <v>78</v>
      </c>
      <c r="F17" s="124" t="s">
        <v>78</v>
      </c>
      <c r="G17" s="124" t="s">
        <v>78</v>
      </c>
      <c r="H17" s="124"/>
      <c r="I17" s="113"/>
      <c r="J17" s="113"/>
      <c r="K17" s="123"/>
    </row>
    <row r="18" spans="2:11" x14ac:dyDescent="0.4">
      <c r="B18" s="269"/>
      <c r="C18" s="122" t="s">
        <v>78</v>
      </c>
      <c r="D18" s="124" t="s">
        <v>120</v>
      </c>
      <c r="E18" s="124" t="s">
        <v>78</v>
      </c>
      <c r="F18" s="124" t="s">
        <v>78</v>
      </c>
      <c r="G18" s="124" t="s">
        <v>78</v>
      </c>
      <c r="H18" s="124"/>
      <c r="I18" s="113"/>
      <c r="J18" s="113"/>
      <c r="K18" s="123"/>
    </row>
    <row r="19" spans="2:11" x14ac:dyDescent="0.4">
      <c r="B19" s="269"/>
      <c r="C19" s="122" t="s">
        <v>33</v>
      </c>
      <c r="D19" s="124" t="s">
        <v>33</v>
      </c>
      <c r="E19" s="124" t="s">
        <v>33</v>
      </c>
      <c r="F19" s="124" t="s">
        <v>33</v>
      </c>
      <c r="G19" s="124" t="s">
        <v>33</v>
      </c>
      <c r="H19" s="124"/>
      <c r="I19" s="113"/>
      <c r="J19" s="113"/>
      <c r="K19" s="123"/>
    </row>
    <row r="20" spans="2:11" x14ac:dyDescent="0.4">
      <c r="B20" s="269"/>
      <c r="C20" s="122" t="s">
        <v>33</v>
      </c>
      <c r="D20" s="124" t="s">
        <v>33</v>
      </c>
      <c r="E20" s="124" t="s">
        <v>33</v>
      </c>
      <c r="F20" s="124" t="s">
        <v>33</v>
      </c>
      <c r="G20" s="124" t="s">
        <v>33</v>
      </c>
      <c r="H20" s="124"/>
      <c r="I20" s="113"/>
      <c r="J20" s="113"/>
      <c r="K20" s="123"/>
    </row>
    <row r="21" spans="2:11" x14ac:dyDescent="0.4">
      <c r="B21" s="269"/>
      <c r="C21" s="122" t="s">
        <v>33</v>
      </c>
      <c r="D21" s="124" t="s">
        <v>33</v>
      </c>
      <c r="E21" s="124" t="s">
        <v>33</v>
      </c>
      <c r="F21" s="124" t="s">
        <v>33</v>
      </c>
      <c r="G21" s="124" t="s">
        <v>33</v>
      </c>
      <c r="H21" s="124"/>
      <c r="I21" s="113"/>
      <c r="J21" s="113"/>
      <c r="K21" s="123"/>
    </row>
    <row r="22" spans="2:11" x14ac:dyDescent="0.4">
      <c r="B22" s="269"/>
      <c r="C22" s="122" t="s">
        <v>33</v>
      </c>
      <c r="D22" s="124" t="s">
        <v>33</v>
      </c>
      <c r="E22" s="124" t="s">
        <v>33</v>
      </c>
      <c r="F22" s="124" t="s">
        <v>33</v>
      </c>
      <c r="G22" s="124" t="s">
        <v>33</v>
      </c>
      <c r="H22" s="124"/>
      <c r="I22" s="113"/>
      <c r="J22" s="113"/>
      <c r="K22" s="123"/>
    </row>
    <row r="23" spans="2:11" x14ac:dyDescent="0.4">
      <c r="B23" s="269"/>
      <c r="C23" s="122" t="s">
        <v>33</v>
      </c>
      <c r="D23" s="124" t="s">
        <v>99</v>
      </c>
      <c r="E23" s="124" t="s">
        <v>33</v>
      </c>
      <c r="F23" s="124" t="s">
        <v>33</v>
      </c>
      <c r="G23" s="124" t="s">
        <v>33</v>
      </c>
      <c r="H23" s="124"/>
      <c r="I23" s="113"/>
      <c r="J23" s="113"/>
      <c r="K23" s="123"/>
    </row>
    <row r="24" spans="2:11" x14ac:dyDescent="0.4">
      <c r="B24" s="269"/>
      <c r="C24" s="122" t="s">
        <v>33</v>
      </c>
      <c r="D24" s="124" t="s">
        <v>99</v>
      </c>
      <c r="E24" s="124" t="s">
        <v>33</v>
      </c>
      <c r="F24" s="124" t="s">
        <v>33</v>
      </c>
      <c r="G24" s="124" t="s">
        <v>33</v>
      </c>
      <c r="H24" s="124"/>
      <c r="I24" s="113"/>
      <c r="J24" s="113"/>
      <c r="K24" s="123"/>
    </row>
    <row r="25" spans="2:11" x14ac:dyDescent="0.4">
      <c r="B25" s="269"/>
      <c r="C25" s="122" t="s">
        <v>33</v>
      </c>
      <c r="D25" s="125" t="s">
        <v>99</v>
      </c>
      <c r="E25" s="125" t="s">
        <v>33</v>
      </c>
      <c r="F25" s="125" t="s">
        <v>33</v>
      </c>
      <c r="G25" s="125" t="s">
        <v>33</v>
      </c>
      <c r="H25" s="125"/>
      <c r="I25" s="113"/>
      <c r="J25" s="113"/>
      <c r="K25" s="123"/>
    </row>
    <row r="26" spans="2:11" x14ac:dyDescent="0.4">
      <c r="B26" s="269"/>
      <c r="C26" s="122" t="s">
        <v>33</v>
      </c>
      <c r="D26" s="125" t="s">
        <v>99</v>
      </c>
      <c r="E26" s="125" t="s">
        <v>33</v>
      </c>
      <c r="F26" s="125" t="s">
        <v>33</v>
      </c>
      <c r="G26" s="125" t="s">
        <v>33</v>
      </c>
      <c r="H26" s="125"/>
      <c r="I26" s="113"/>
      <c r="J26" s="113"/>
      <c r="K26" s="123"/>
    </row>
    <row r="27" spans="2:11" x14ac:dyDescent="0.4">
      <c r="B27" s="269"/>
      <c r="C27" s="122" t="s">
        <v>33</v>
      </c>
      <c r="D27" s="125" t="s">
        <v>99</v>
      </c>
      <c r="E27" s="125" t="s">
        <v>33</v>
      </c>
      <c r="F27" s="125" t="s">
        <v>33</v>
      </c>
      <c r="G27" s="125" t="s">
        <v>33</v>
      </c>
      <c r="H27" s="125"/>
      <c r="I27" s="113"/>
      <c r="J27" s="113"/>
      <c r="K27" s="123"/>
    </row>
    <row r="28" spans="2:11" ht="26.25" thickBot="1" x14ac:dyDescent="0.45">
      <c r="B28" s="270"/>
      <c r="C28" s="126" t="s">
        <v>33</v>
      </c>
      <c r="D28" s="127" t="s">
        <v>99</v>
      </c>
      <c r="E28" s="127" t="s">
        <v>33</v>
      </c>
      <c r="F28" s="127" t="s">
        <v>33</v>
      </c>
      <c r="G28" s="127" t="s">
        <v>33</v>
      </c>
      <c r="H28" s="127"/>
      <c r="I28" s="127"/>
      <c r="J28" s="127"/>
      <c r="K28" s="128"/>
    </row>
    <row r="31" spans="2:11" x14ac:dyDescent="0.4">
      <c r="C31" s="111" t="s">
        <v>95</v>
      </c>
    </row>
    <row r="32" spans="2:11" x14ac:dyDescent="0.4">
      <c r="C32" s="111" t="s">
        <v>34</v>
      </c>
    </row>
    <row r="33" spans="3:3" x14ac:dyDescent="0.4">
      <c r="C33" s="111" t="s">
        <v>121</v>
      </c>
    </row>
    <row r="34" spans="3:3" x14ac:dyDescent="0.4">
      <c r="C34" s="111" t="s">
        <v>98</v>
      </c>
    </row>
    <row r="35" spans="3:3" x14ac:dyDescent="0.4">
      <c r="C35" s="111" t="s">
        <v>123</v>
      </c>
    </row>
    <row r="36" spans="3:3" x14ac:dyDescent="0.4">
      <c r="C36" s="111" t="s">
        <v>124</v>
      </c>
    </row>
    <row r="37" spans="3:3" x14ac:dyDescent="0.4">
      <c r="C37" s="111" t="s">
        <v>125</v>
      </c>
    </row>
    <row r="38" spans="3:3" x14ac:dyDescent="0.4">
      <c r="C38" s="111" t="s">
        <v>126</v>
      </c>
    </row>
    <row r="39" spans="3:3" x14ac:dyDescent="0.4">
      <c r="C39" s="111" t="s">
        <v>35</v>
      </c>
    </row>
    <row r="40" spans="3:3" x14ac:dyDescent="0.4">
      <c r="C40" s="111" t="s">
        <v>36</v>
      </c>
    </row>
    <row r="42" spans="3:3" x14ac:dyDescent="0.4">
      <c r="C42" s="111" t="s">
        <v>122</v>
      </c>
    </row>
    <row r="43" spans="3:3" x14ac:dyDescent="0.4">
      <c r="C43" s="111" t="s">
        <v>72</v>
      </c>
    </row>
    <row r="44" spans="3:3" x14ac:dyDescent="0.4">
      <c r="C44" s="111" t="s">
        <v>73</v>
      </c>
    </row>
    <row r="45" spans="3:3" x14ac:dyDescent="0.4">
      <c r="C45" s="111" t="s">
        <v>74</v>
      </c>
    </row>
    <row r="46" spans="3:3" x14ac:dyDescent="0.4">
      <c r="C46" s="111" t="s">
        <v>75</v>
      </c>
    </row>
    <row r="47" spans="3:3" x14ac:dyDescent="0.4">
      <c r="C47" s="111"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【記載例】訪問リハ</vt:lpstr>
      <vt:lpstr>訪問リハ（１枚版）</vt:lpstr>
      <vt:lpstr>記入方法</vt:lpstr>
      <vt:lpstr>プルダウン・リスト</vt:lpstr>
      <vt:lpstr>【記載例】訪問リハ!Print_Area</vt:lpstr>
      <vt:lpstr>記入方法!Print_Area</vt:lpstr>
      <vt:lpstr>'訪問リハ（１枚版）'!Print_Area</vt:lpstr>
      <vt:lpstr>【記載例】訪問リハ!Print_Titles</vt:lpstr>
      <vt:lpstr>'訪問リハ（１枚版）'!Print_Titles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鹿児島県</cp:lastModifiedBy>
  <cp:lastPrinted>2021-03-21T05:44:01Z</cp:lastPrinted>
  <dcterms:created xsi:type="dcterms:W3CDTF">2020-01-14T23:44:41Z</dcterms:created>
  <dcterms:modified xsi:type="dcterms:W3CDTF">2022-06-30T02:43:21Z</dcterms:modified>
</cp:coreProperties>
</file>