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9.xml" ContentType="application/vnd.openxmlformats-officedocument.spreadsheetml.comments+xml"/>
  <Override PartName="/xl/drawings/drawing24.xml" ContentType="application/vnd.openxmlformats-officedocument.drawing+xml"/>
  <Override PartName="/xl/comments10.xml" ContentType="application/vnd.openxmlformats-officedocument.spreadsheetml.comments+xml"/>
  <Override PartName="/xl/drawings/drawing25.xml" ContentType="application/vnd.openxmlformats-officedocument.drawing+xml"/>
  <Override PartName="/xl/comments11.xml" ContentType="application/vnd.openxmlformats-officedocument.spreadsheetml.comments+xml"/>
  <Override PartName="/xl/drawings/drawing26.xml" ContentType="application/vnd.openxmlformats-officedocument.drawing+xml"/>
  <Override PartName="/xl/comments12.xml" ContentType="application/vnd.openxmlformats-officedocument.spreadsheetml.comments+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omments13.xml" ContentType="application/vnd.openxmlformats-officedocument.spreadsheetml.comments+xml"/>
  <Override PartName="/xl/drawings/drawing32.xml" ContentType="application/vnd.openxmlformats-officedocument.drawing+xml"/>
  <Override PartName="/xl/comments14.xml" ContentType="application/vnd.openxmlformats-officedocument.spreadsheetml.comments+xml"/>
  <Override PartName="/xl/drawings/drawing33.xml" ContentType="application/vnd.openxmlformats-officedocument.drawing+xml"/>
  <Override PartName="/xl/drawings/drawing34.xml" ContentType="application/vnd.openxmlformats-officedocument.drawing+xml"/>
  <Override PartName="/xl/comments15.xml" ContentType="application/vnd.openxmlformats-officedocument.spreadsheetml.comments+xml"/>
  <Override PartName="/xl/drawings/drawing35.xml" ContentType="application/vnd.openxmlformats-officedocument.drawing+xml"/>
  <Override PartName="/xl/drawings/drawing36.xml" ContentType="application/vnd.openxmlformats-officedocument.drawing+xml"/>
  <Override PartName="/xl/comments16.xml" ContentType="application/vnd.openxmlformats-officedocument.spreadsheetml.comments+xml"/>
  <Override PartName="/xl/drawings/drawing37.xml" ContentType="application/vnd.openxmlformats-officedocument.drawing+xml"/>
  <Override PartName="/xl/drawings/drawing38.xml" ContentType="application/vnd.openxmlformats-officedocument.drawing+xml"/>
  <Override PartName="/xl/comments17.xml" ContentType="application/vnd.openxmlformats-officedocument.spreadsheetml.comments+xml"/>
  <Override PartName="/xl/drawings/drawing39.xml" ContentType="application/vnd.openxmlformats-officedocument.drawing+xml"/>
  <Override PartName="/xl/comments18.xml" ContentType="application/vnd.openxmlformats-officedocument.spreadsheetml.comments+xml"/>
  <Override PartName="/xl/drawings/drawing40.xml" ContentType="application/vnd.openxmlformats-officedocument.drawing+xml"/>
  <Override PartName="/xl/drawings/drawing41.xml" ContentType="application/vnd.openxmlformats-officedocument.drawing+xml"/>
  <Override PartName="/xl/comments19.xml" ContentType="application/vnd.openxmlformats-officedocument.spreadsheetml.comments+xml"/>
  <Override PartName="/xl/drawings/drawing42.xml" ContentType="application/vnd.openxmlformats-officedocument.drawing+xml"/>
  <Override PartName="/xl/comments20.xml" ContentType="application/vnd.openxmlformats-officedocument.spreadsheetml.comments+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tables/table3.xml" ContentType="application/vnd.openxmlformats-officedocument.spreadsheetml.table+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Z:\006_工事監査\新工事監査\090　工事施工\22　工事施工条件明示\R08.10.1_工事施工条件明示（週休2日・現場環境改善費追加版）\●県ホームページ掲載\"/>
    </mc:Choice>
  </mc:AlternateContent>
  <xr:revisionPtr revIDLastSave="0" documentId="13_ncr:1_{CABC423F-6F9E-489E-BEEA-E666F4EF2DE7}" xr6:coauthVersionLast="47" xr6:coauthVersionMax="47" xr10:uidLastSave="{00000000-0000-0000-0000-000000000000}"/>
  <bookViews>
    <workbookView xWindow="28695" yWindow="0" windowWidth="14610" windowHeight="15585" tabRatio="946" activeTab="1" xr2:uid="{00000000-000D-0000-FFFF-FFFF00000000}"/>
  </bookViews>
  <sheets>
    <sheet name="入力用" sheetId="109" r:id="rId1"/>
    <sheet name="一覧表" sheetId="2" r:id="rId2"/>
    <sheet name="1" sheetId="72" r:id="rId3"/>
    <sheet name="2" sheetId="73" r:id="rId4"/>
    <sheet name="3" sheetId="105" r:id="rId5"/>
    <sheet name="4" sheetId="103" r:id="rId6"/>
    <sheet name="5-1" sheetId="8" r:id="rId7"/>
    <sheet name="5-2" sheetId="7" r:id="rId8"/>
    <sheet name="6" sheetId="74" r:id="rId9"/>
    <sheet name="7" sheetId="9" r:id="rId10"/>
    <sheet name="10" sheetId="75" r:id="rId11"/>
    <sheet name="12" sheetId="11" r:id="rId12"/>
    <sheet name="15" sheetId="14" r:id="rId13"/>
    <sheet name="16" sheetId="15" r:id="rId14"/>
    <sheet name="18" sheetId="107" r:id="rId15"/>
    <sheet name="22" sheetId="16" r:id="rId16"/>
    <sheet name="23" sheetId="17" r:id="rId17"/>
    <sheet name="24" sheetId="104" r:id="rId18"/>
    <sheet name="25" sheetId="79" r:id="rId19"/>
    <sheet name="28" sheetId="19" r:id="rId20"/>
    <sheet name="32" sheetId="20" r:id="rId21"/>
    <sheet name="34" sheetId="22" r:id="rId22"/>
    <sheet name="35" sheetId="91" r:id="rId23"/>
    <sheet name="36" sheetId="81" r:id="rId24"/>
    <sheet name="37" sheetId="76" r:id="rId25"/>
    <sheet name="39" sheetId="77" r:id="rId26"/>
    <sheet name="40" sheetId="82" r:id="rId27"/>
    <sheet name="42" sheetId="78" r:id="rId28"/>
    <sheet name="44" sheetId="83" r:id="rId29"/>
    <sheet name="45" sheetId="84" r:id="rId30"/>
    <sheet name="46" sheetId="85" r:id="rId31"/>
    <sheet name="47" sheetId="30" r:id="rId32"/>
    <sheet name="48" sheetId="86" r:id="rId33"/>
    <sheet name="49" sheetId="32" r:id="rId34"/>
    <sheet name="50" sheetId="87" r:id="rId35"/>
    <sheet name="51" sheetId="88" r:id="rId36"/>
    <sheet name="52-1" sheetId="92" r:id="rId37"/>
    <sheet name="52-2" sheetId="35" r:id="rId38"/>
    <sheet name="53-1" sheetId="93" r:id="rId39"/>
    <sheet name="53-2" sheetId="36" r:id="rId40"/>
    <sheet name="54" sheetId="37" r:id="rId41"/>
    <sheet name="56" sheetId="38" r:id="rId42"/>
    <sheet name="57" sheetId="89" r:id="rId43"/>
    <sheet name="58" sheetId="90" r:id="rId44"/>
    <sheet name="62" sheetId="70" r:id="rId45"/>
    <sheet name="63" sheetId="119" r:id="rId46"/>
    <sheet name="64" sheetId="71" r:id="rId47"/>
    <sheet name="68" sheetId="43" r:id="rId48"/>
    <sheet name="69" sheetId="44" r:id="rId49"/>
    <sheet name="70" sheetId="108" r:id="rId50"/>
    <sheet name="71" sheetId="121" r:id="rId51"/>
    <sheet name="72" sheetId="112" r:id="rId52"/>
    <sheet name="リスト" sheetId="113" r:id="rId53"/>
    <sheet name="73" sheetId="114" r:id="rId54"/>
    <sheet name="74" sheetId="115" r:id="rId55"/>
    <sheet name="別表" sheetId="120" r:id="rId56"/>
    <sheet name="Sheet1" sheetId="116" r:id="rId57"/>
    <sheet name="Sheet2" sheetId="117" r:id="rId58"/>
    <sheet name="Sheet3" sheetId="118" r:id="rId59"/>
    <sheet name="【発注者使用】様式-1" sheetId="12" state="hidden" r:id="rId60"/>
    <sheet name="【発注者使用】様式-2" sheetId="13" state="hidden" r:id="rId61"/>
  </sheets>
  <definedNames>
    <definedName name="_xlnm._FilterDatabase" localSheetId="59" hidden="1">'【発注者使用】様式-1'!$A$7:$CG$7</definedName>
    <definedName name="_xlnm._FilterDatabase" localSheetId="19" hidden="1">'28'!$B$13:$AN$28</definedName>
    <definedName name="_xlnm._FilterDatabase" localSheetId="48" hidden="1">'69'!$B$15:$AO$27</definedName>
    <definedName name="_xlnm._FilterDatabase" localSheetId="0" hidden="1">入力用!$F$1:$K$57</definedName>
    <definedName name="_xlnm.Criteria" localSheetId="59">'【発注者使用】様式-1'!$3:$7</definedName>
    <definedName name="_xlnm.Print_Area" localSheetId="59">'【発注者使用】様式-1'!$A$1:$AQ$48</definedName>
    <definedName name="_xlnm.Print_Area" localSheetId="11">'12'!$A$1:$W$50</definedName>
    <definedName name="_xlnm.Print_Area" localSheetId="12">'15'!$A$1:$G$34</definedName>
    <definedName name="_xlnm.Print_Area" localSheetId="13">'16'!$A$1:$I$52</definedName>
    <definedName name="_xlnm.Print_Area" localSheetId="14">'18'!$A$1:$G$39</definedName>
    <definedName name="_xlnm.Print_Area" localSheetId="3">'2'!$A$1:$K$50</definedName>
    <definedName name="_xlnm.Print_Area" localSheetId="15">'22'!$A$1:$CG$65</definedName>
    <definedName name="_xlnm.Print_Area" localSheetId="16">'23'!$A$1:$AJ$102</definedName>
    <definedName name="_xlnm.Print_Area" localSheetId="17">'24'!$A$1:$CG$62</definedName>
    <definedName name="_xlnm.Print_Area" localSheetId="18">'25'!$A$1:$X$50</definedName>
    <definedName name="_xlnm.Print_Area" localSheetId="19">'28'!$A$1:$AO$50</definedName>
    <definedName name="_xlnm.Print_Area" localSheetId="4">'3'!$A$1:$F$126</definedName>
    <definedName name="_xlnm.Print_Area" localSheetId="20">'32'!$A$1:$J$52</definedName>
    <definedName name="_xlnm.Print_Area" localSheetId="21">'34'!$A$1:$G$38</definedName>
    <definedName name="_xlnm.Print_Area" localSheetId="22">'35'!$A$1:$H$38</definedName>
    <definedName name="_xlnm.Print_Area" localSheetId="24">'37'!$A$1:$J$58</definedName>
    <definedName name="_xlnm.Print_Area" localSheetId="25">'39'!$A$1:$AK$47</definedName>
    <definedName name="_xlnm.Print_Area" localSheetId="5">'4'!$A$1:$G$23</definedName>
    <definedName name="_xlnm.Print_Area" localSheetId="26">'40'!$A$1:$AJ$24</definedName>
    <definedName name="_xlnm.Print_Area" localSheetId="27">'42'!$A$1:$H$26</definedName>
    <definedName name="_xlnm.Print_Area" localSheetId="28">'44'!$A$1:$AK$34</definedName>
    <definedName name="_xlnm.Print_Area" localSheetId="29">'45'!$A$1:$AK$37</definedName>
    <definedName name="_xlnm.Print_Area" localSheetId="30">'46'!$A$1:$AJ$25</definedName>
    <definedName name="_xlnm.Print_Area" localSheetId="31">'47'!$A$1:$L$20</definedName>
    <definedName name="_xlnm.Print_Area" localSheetId="32">'48'!$A$1:$AK$53</definedName>
    <definedName name="_xlnm.Print_Area" localSheetId="34">'50'!$A$1:$I$50</definedName>
    <definedName name="_xlnm.Print_Area" localSheetId="35">'51'!$A$1:$AK$53</definedName>
    <definedName name="_xlnm.Print_Area" localSheetId="6">'5-1'!$A$1:$Y$36</definedName>
    <definedName name="_xlnm.Print_Area" localSheetId="7">'5-2'!$A$1:$Y$36</definedName>
    <definedName name="_xlnm.Print_Area" localSheetId="36">'52-1'!$A$1:$G$37</definedName>
    <definedName name="_xlnm.Print_Area" localSheetId="37">'52-2'!$A$1:$K$32</definedName>
    <definedName name="_xlnm.Print_Area" localSheetId="38">'53-1'!$A$1:$G$37</definedName>
    <definedName name="_xlnm.Print_Area" localSheetId="39">'53-2'!$A$1:$K$48</definedName>
    <definedName name="_xlnm.Print_Area" localSheetId="40">'54'!$A$1:$G$34</definedName>
    <definedName name="_xlnm.Print_Area" localSheetId="41">'56'!$A$1:$J$95</definedName>
    <definedName name="_xlnm.Print_Area" localSheetId="42">'57'!$A$1:$AI$40</definedName>
    <definedName name="_xlnm.Print_Area" localSheetId="43">'58'!$A$1:$AD$27</definedName>
    <definedName name="_xlnm.Print_Area" localSheetId="8">'6'!$A$1:$CI$71</definedName>
    <definedName name="_xlnm.Print_Area" localSheetId="44">'62'!$A$1:$F$25</definedName>
    <definedName name="_xlnm.Print_Area" localSheetId="45">'63'!$A$1:$K$74</definedName>
    <definedName name="_xlnm.Print_Area" localSheetId="46">'64'!$A$1:$E$87</definedName>
    <definedName name="_xlnm.Print_Area" localSheetId="47">'68'!$A$1:$U$41</definedName>
    <definedName name="_xlnm.Print_Area" localSheetId="48">'69'!$A$1:$CE$40</definedName>
    <definedName name="_xlnm.Print_Area" localSheetId="9">'7'!$A$1:$K$53</definedName>
    <definedName name="_xlnm.Print_Area" localSheetId="49">'70'!$A$1:$C$9</definedName>
    <definedName name="_xlnm.Print_Area" localSheetId="50">'71'!$A$4:$CU$127</definedName>
    <definedName name="_xlnm.Print_Area" localSheetId="51">'72'!$A$1:$AI$344</definedName>
    <definedName name="_xlnm.Print_Area" localSheetId="53">'73'!$A$1:$V$46</definedName>
    <definedName name="_xlnm.Print_Area" localSheetId="54">'74'!$A$1:$F$32</definedName>
    <definedName name="_xlnm.Print_Area" localSheetId="55">別表!$A$1:$K$13</definedName>
    <definedName name="_xlnm.Print_Titles" localSheetId="59">'【発注者使用】様式-1'!$3:$7</definedName>
    <definedName name="祝日">リスト!$H$3:$H$600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D8" i="121" l="1"/>
  <c r="CD7" i="121"/>
  <c r="CD6" i="121"/>
  <c r="BE8" i="121"/>
  <c r="BE7" i="121"/>
  <c r="BE6" i="121"/>
  <c r="AF8" i="121"/>
  <c r="AF7" i="121"/>
  <c r="AF6" i="121"/>
  <c r="G6" i="121"/>
  <c r="G8" i="121"/>
  <c r="G7" i="121"/>
  <c r="A14" i="37"/>
  <c r="A17" i="93"/>
  <c r="A17" i="92"/>
  <c r="D20" i="11"/>
  <c r="G8" i="112" l="1"/>
  <c r="G7" i="112"/>
  <c r="O8" i="112" s="1"/>
  <c r="B6" i="109"/>
  <c r="AI228" i="112"/>
  <c r="AI226" i="112"/>
  <c r="AI224" i="112"/>
  <c r="G6" i="112" l="1"/>
  <c r="F22" i="112"/>
  <c r="F21" i="112"/>
  <c r="G21" i="112"/>
  <c r="G22" i="112"/>
  <c r="F259" i="112"/>
  <c r="G259" i="112"/>
  <c r="H259" i="112"/>
  <c r="I259" i="112"/>
  <c r="J259" i="112"/>
  <c r="K259" i="112"/>
  <c r="L259" i="112"/>
  <c r="M259" i="112"/>
  <c r="N259" i="112"/>
  <c r="O259" i="112"/>
  <c r="P259" i="112"/>
  <c r="Q259" i="112"/>
  <c r="R259" i="112"/>
  <c r="S259" i="112"/>
  <c r="T259" i="112"/>
  <c r="U259" i="112"/>
  <c r="V259" i="112"/>
  <c r="W259" i="112"/>
  <c r="X259" i="112"/>
  <c r="Y259" i="112"/>
  <c r="Z259" i="112"/>
  <c r="AA259" i="112"/>
  <c r="AB259" i="112"/>
  <c r="AC259" i="112"/>
  <c r="F260" i="112"/>
  <c r="G260" i="112"/>
  <c r="H260" i="112"/>
  <c r="I260" i="112"/>
  <c r="J260" i="112"/>
  <c r="K260" i="112"/>
  <c r="L260" i="112"/>
  <c r="M260" i="112"/>
  <c r="N260" i="112"/>
  <c r="O260" i="112"/>
  <c r="P260" i="112"/>
  <c r="Q260" i="112"/>
  <c r="R260" i="112"/>
  <c r="S260" i="112"/>
  <c r="T260" i="112"/>
  <c r="U260" i="112"/>
  <c r="V260" i="112"/>
  <c r="W260" i="112"/>
  <c r="X260" i="112"/>
  <c r="Y260" i="112"/>
  <c r="Z260" i="112"/>
  <c r="AA260" i="112"/>
  <c r="AB260" i="112"/>
  <c r="AC260" i="112"/>
  <c r="AG344" i="112" l="1"/>
  <c r="AF344" i="112"/>
  <c r="AE344" i="112"/>
  <c r="AD344" i="112"/>
  <c r="AC344" i="112"/>
  <c r="AB344" i="112"/>
  <c r="AA344" i="112"/>
  <c r="Z344" i="112"/>
  <c r="Y344" i="112"/>
  <c r="X344" i="112"/>
  <c r="W344" i="112"/>
  <c r="V344" i="112"/>
  <c r="U344" i="112"/>
  <c r="T344" i="112"/>
  <c r="S344" i="112"/>
  <c r="R344" i="112"/>
  <c r="Q344" i="112"/>
  <c r="P344" i="112"/>
  <c r="O344" i="112"/>
  <c r="N344" i="112"/>
  <c r="M344" i="112"/>
  <c r="L344" i="112"/>
  <c r="K344" i="112"/>
  <c r="J344" i="112"/>
  <c r="I344" i="112"/>
  <c r="H344" i="112"/>
  <c r="G344" i="112"/>
  <c r="F344" i="112"/>
  <c r="E344" i="112"/>
  <c r="D344" i="112"/>
  <c r="C344" i="112"/>
  <c r="AG343" i="112"/>
  <c r="AF343" i="112"/>
  <c r="AE343" i="112"/>
  <c r="AD343" i="112"/>
  <c r="AC343" i="112"/>
  <c r="AB343" i="112"/>
  <c r="AA343" i="112"/>
  <c r="Z343" i="112"/>
  <c r="Y343" i="112"/>
  <c r="X343" i="112"/>
  <c r="W343" i="112"/>
  <c r="V343" i="112"/>
  <c r="U343" i="112"/>
  <c r="T343" i="112"/>
  <c r="S343" i="112"/>
  <c r="R343" i="112"/>
  <c r="Q343" i="112"/>
  <c r="P343" i="112"/>
  <c r="O343" i="112"/>
  <c r="N343" i="112"/>
  <c r="M343" i="112"/>
  <c r="L343" i="112"/>
  <c r="K343" i="112"/>
  <c r="J343" i="112"/>
  <c r="I343" i="112"/>
  <c r="H343" i="112"/>
  <c r="G343" i="112"/>
  <c r="F343" i="112"/>
  <c r="E343" i="112"/>
  <c r="D343" i="112"/>
  <c r="C343" i="112"/>
  <c r="AI298" i="112" l="1"/>
  <c r="AI296" i="112"/>
  <c r="AI294" i="112"/>
  <c r="AG288" i="112"/>
  <c r="AF288" i="112"/>
  <c r="AE288" i="112"/>
  <c r="AD288" i="112"/>
  <c r="AC288" i="112"/>
  <c r="AB288" i="112"/>
  <c r="AA288" i="112"/>
  <c r="Z288" i="112"/>
  <c r="Y288" i="112"/>
  <c r="X288" i="112"/>
  <c r="W288" i="112"/>
  <c r="V288" i="112"/>
  <c r="U288" i="112"/>
  <c r="T288" i="112"/>
  <c r="S288" i="112"/>
  <c r="R288" i="112"/>
  <c r="Q288" i="112"/>
  <c r="P288" i="112"/>
  <c r="O288" i="112"/>
  <c r="N288" i="112"/>
  <c r="M288" i="112"/>
  <c r="L288" i="112"/>
  <c r="K288" i="112"/>
  <c r="J288" i="112"/>
  <c r="I288" i="112"/>
  <c r="H288" i="112"/>
  <c r="G288" i="112"/>
  <c r="F288" i="112"/>
  <c r="E288" i="112"/>
  <c r="D288" i="112"/>
  <c r="C288" i="112"/>
  <c r="AG287" i="112"/>
  <c r="AF287" i="112"/>
  <c r="AE287" i="112"/>
  <c r="AD287" i="112"/>
  <c r="AC287" i="112"/>
  <c r="AB287" i="112"/>
  <c r="AA287" i="112"/>
  <c r="Z287" i="112"/>
  <c r="Y287" i="112"/>
  <c r="X287" i="112"/>
  <c r="W287" i="112"/>
  <c r="V287" i="112"/>
  <c r="U287" i="112"/>
  <c r="T287" i="112"/>
  <c r="S287" i="112"/>
  <c r="R287" i="112"/>
  <c r="Q287" i="112"/>
  <c r="P287" i="112"/>
  <c r="O287" i="112"/>
  <c r="N287" i="112"/>
  <c r="M287" i="112"/>
  <c r="L287" i="112"/>
  <c r="K287" i="112"/>
  <c r="J287" i="112"/>
  <c r="I287" i="112"/>
  <c r="H287" i="112"/>
  <c r="G287" i="112"/>
  <c r="F287" i="112"/>
  <c r="E287" i="112"/>
  <c r="D287" i="112"/>
  <c r="C287" i="112"/>
  <c r="AI284" i="112"/>
  <c r="AI282" i="112"/>
  <c r="AI280" i="112"/>
  <c r="AG274" i="112"/>
  <c r="AF274" i="112"/>
  <c r="AE274" i="112"/>
  <c r="AD274" i="112"/>
  <c r="AC274" i="112"/>
  <c r="AB274" i="112"/>
  <c r="AA274" i="112"/>
  <c r="Z274" i="112"/>
  <c r="Y274" i="112"/>
  <c r="X274" i="112"/>
  <c r="W274" i="112"/>
  <c r="V274" i="112"/>
  <c r="U274" i="112"/>
  <c r="T274" i="112"/>
  <c r="S274" i="112"/>
  <c r="R274" i="112"/>
  <c r="Q274" i="112"/>
  <c r="P274" i="112"/>
  <c r="O274" i="112"/>
  <c r="N274" i="112"/>
  <c r="M274" i="112"/>
  <c r="L274" i="112"/>
  <c r="K274" i="112"/>
  <c r="J274" i="112"/>
  <c r="I274" i="112"/>
  <c r="H274" i="112"/>
  <c r="G274" i="112"/>
  <c r="F274" i="112"/>
  <c r="E274" i="112"/>
  <c r="D274" i="112"/>
  <c r="C274" i="112"/>
  <c r="AG273" i="112"/>
  <c r="AF273" i="112"/>
  <c r="AE273" i="112"/>
  <c r="AD273" i="112"/>
  <c r="AC273" i="112"/>
  <c r="AB273" i="112"/>
  <c r="AA273" i="112"/>
  <c r="Z273" i="112"/>
  <c r="Y273" i="112"/>
  <c r="X273" i="112"/>
  <c r="W273" i="112"/>
  <c r="V273" i="112"/>
  <c r="U273" i="112"/>
  <c r="T273" i="112"/>
  <c r="S273" i="112"/>
  <c r="R273" i="112"/>
  <c r="Q273" i="112"/>
  <c r="P273" i="112"/>
  <c r="O273" i="112"/>
  <c r="N273" i="112"/>
  <c r="M273" i="112"/>
  <c r="L273" i="112"/>
  <c r="K273" i="112"/>
  <c r="J273" i="112"/>
  <c r="I273" i="112"/>
  <c r="H273" i="112"/>
  <c r="G273" i="112"/>
  <c r="F273" i="112"/>
  <c r="E273" i="112"/>
  <c r="D273" i="112"/>
  <c r="C273" i="112"/>
  <c r="AI270" i="112"/>
  <c r="AI268" i="112"/>
  <c r="AI266" i="112"/>
  <c r="AG260" i="112"/>
  <c r="AF260" i="112"/>
  <c r="AE260" i="112"/>
  <c r="AD260" i="112"/>
  <c r="E260" i="112"/>
  <c r="D260" i="112"/>
  <c r="C260" i="112"/>
  <c r="AG259" i="112"/>
  <c r="AF259" i="112"/>
  <c r="AE259" i="112"/>
  <c r="AD259" i="112"/>
  <c r="E259" i="112"/>
  <c r="D259" i="112"/>
  <c r="C259" i="112"/>
  <c r="AI256" i="112"/>
  <c r="AI254" i="112"/>
  <c r="AI252" i="112"/>
  <c r="AG246" i="112"/>
  <c r="AF246" i="112"/>
  <c r="AE246" i="112"/>
  <c r="AD246" i="112"/>
  <c r="AC246" i="112"/>
  <c r="AB246" i="112"/>
  <c r="AA246" i="112"/>
  <c r="Z246" i="112"/>
  <c r="Y246" i="112"/>
  <c r="X246" i="112"/>
  <c r="W246" i="112"/>
  <c r="V246" i="112"/>
  <c r="U246" i="112"/>
  <c r="T246" i="112"/>
  <c r="S246" i="112"/>
  <c r="R246" i="112"/>
  <c r="Q246" i="112"/>
  <c r="P246" i="112"/>
  <c r="O246" i="112"/>
  <c r="N246" i="112"/>
  <c r="M246" i="112"/>
  <c r="L246" i="112"/>
  <c r="K246" i="112"/>
  <c r="J246" i="112"/>
  <c r="I246" i="112"/>
  <c r="H246" i="112"/>
  <c r="G246" i="112"/>
  <c r="F246" i="112"/>
  <c r="E246" i="112"/>
  <c r="D246" i="112"/>
  <c r="C246" i="112"/>
  <c r="AG245" i="112"/>
  <c r="AF245" i="112"/>
  <c r="AE245" i="112"/>
  <c r="AD245" i="112"/>
  <c r="AC245" i="112"/>
  <c r="AB245" i="112"/>
  <c r="AA245" i="112"/>
  <c r="Z245" i="112"/>
  <c r="Y245" i="112"/>
  <c r="X245" i="112"/>
  <c r="W245" i="112"/>
  <c r="V245" i="112"/>
  <c r="U245" i="112"/>
  <c r="T245" i="112"/>
  <c r="S245" i="112"/>
  <c r="R245" i="112"/>
  <c r="Q245" i="112"/>
  <c r="P245" i="112"/>
  <c r="O245" i="112"/>
  <c r="N245" i="112"/>
  <c r="M245" i="112"/>
  <c r="L245" i="112"/>
  <c r="K245" i="112"/>
  <c r="J245" i="112"/>
  <c r="I245" i="112"/>
  <c r="H245" i="112"/>
  <c r="G245" i="112"/>
  <c r="F245" i="112"/>
  <c r="E245" i="112"/>
  <c r="D245" i="112"/>
  <c r="C245" i="112"/>
  <c r="AI242" i="112"/>
  <c r="AI240" i="112"/>
  <c r="AI238" i="112"/>
  <c r="AG232" i="112"/>
  <c r="AF232" i="112"/>
  <c r="AE232" i="112"/>
  <c r="AD232" i="112"/>
  <c r="AC232" i="112"/>
  <c r="AB232" i="112"/>
  <c r="AA232" i="112"/>
  <c r="Z232" i="112"/>
  <c r="Y232" i="112"/>
  <c r="X232" i="112"/>
  <c r="W232" i="112"/>
  <c r="V232" i="112"/>
  <c r="U232" i="112"/>
  <c r="T232" i="112"/>
  <c r="S232" i="112"/>
  <c r="R232" i="112"/>
  <c r="Q232" i="112"/>
  <c r="P232" i="112"/>
  <c r="O232" i="112"/>
  <c r="N232" i="112"/>
  <c r="M232" i="112"/>
  <c r="L232" i="112"/>
  <c r="K232" i="112"/>
  <c r="J232" i="112"/>
  <c r="I232" i="112"/>
  <c r="H232" i="112"/>
  <c r="G232" i="112"/>
  <c r="F232" i="112"/>
  <c r="E232" i="112"/>
  <c r="D232" i="112"/>
  <c r="C232" i="112"/>
  <c r="AG231" i="112"/>
  <c r="AF231" i="112"/>
  <c r="AE231" i="112"/>
  <c r="AD231" i="112"/>
  <c r="AC231" i="112"/>
  <c r="AB231" i="112"/>
  <c r="AA231" i="112"/>
  <c r="Z231" i="112"/>
  <c r="Y231" i="112"/>
  <c r="X231" i="112"/>
  <c r="W231" i="112"/>
  <c r="V231" i="112"/>
  <c r="U231" i="112"/>
  <c r="T231" i="112"/>
  <c r="S231" i="112"/>
  <c r="R231" i="112"/>
  <c r="Q231" i="112"/>
  <c r="P231" i="112"/>
  <c r="O231" i="112"/>
  <c r="N231" i="112"/>
  <c r="M231" i="112"/>
  <c r="L231" i="112"/>
  <c r="K231" i="112"/>
  <c r="J231" i="112"/>
  <c r="I231" i="112"/>
  <c r="H231" i="112"/>
  <c r="G231" i="112"/>
  <c r="F231" i="112"/>
  <c r="E231" i="112"/>
  <c r="D231" i="112"/>
  <c r="C231" i="112"/>
  <c r="AG218" i="112"/>
  <c r="AF218" i="112"/>
  <c r="AE218" i="112"/>
  <c r="AD218" i="112"/>
  <c r="AC218" i="112"/>
  <c r="AB218" i="112"/>
  <c r="AA218" i="112"/>
  <c r="Z218" i="112"/>
  <c r="Y218" i="112"/>
  <c r="X218" i="112"/>
  <c r="W218" i="112"/>
  <c r="V218" i="112"/>
  <c r="U218" i="112"/>
  <c r="T218" i="112"/>
  <c r="S218" i="112"/>
  <c r="R218" i="112"/>
  <c r="Q218" i="112"/>
  <c r="P218" i="112"/>
  <c r="O218" i="112"/>
  <c r="N218" i="112"/>
  <c r="M218" i="112"/>
  <c r="L218" i="112"/>
  <c r="K218" i="112"/>
  <c r="J218" i="112"/>
  <c r="I218" i="112"/>
  <c r="H218" i="112"/>
  <c r="G218" i="112"/>
  <c r="F218" i="112"/>
  <c r="E218" i="112"/>
  <c r="D218" i="112"/>
  <c r="C218" i="112"/>
  <c r="AG217" i="112"/>
  <c r="AF217" i="112"/>
  <c r="AE217" i="112"/>
  <c r="AD217" i="112"/>
  <c r="AC217" i="112"/>
  <c r="AB217" i="112"/>
  <c r="AA217" i="112"/>
  <c r="Z217" i="112"/>
  <c r="Y217" i="112"/>
  <c r="X217" i="112"/>
  <c r="W217" i="112"/>
  <c r="V217" i="112"/>
  <c r="U217" i="112"/>
  <c r="T217" i="112"/>
  <c r="S217" i="112"/>
  <c r="R217" i="112"/>
  <c r="Q217" i="112"/>
  <c r="P217" i="112"/>
  <c r="O217" i="112"/>
  <c r="N217" i="112"/>
  <c r="M217" i="112"/>
  <c r="L217" i="112"/>
  <c r="K217" i="112"/>
  <c r="J217" i="112"/>
  <c r="I217" i="112"/>
  <c r="H217" i="112"/>
  <c r="G217" i="112"/>
  <c r="F217" i="112"/>
  <c r="E217" i="112"/>
  <c r="D217" i="112"/>
  <c r="C217" i="112"/>
  <c r="AI214" i="112"/>
  <c r="AI212" i="112"/>
  <c r="AI210" i="112"/>
  <c r="AG204" i="112"/>
  <c r="AF204" i="112"/>
  <c r="AE204" i="112"/>
  <c r="AD204" i="112"/>
  <c r="AC204" i="112"/>
  <c r="AB204" i="112"/>
  <c r="AA204" i="112"/>
  <c r="Z204" i="112"/>
  <c r="Y204" i="112"/>
  <c r="X204" i="112"/>
  <c r="W204" i="112"/>
  <c r="V204" i="112"/>
  <c r="U204" i="112"/>
  <c r="T204" i="112"/>
  <c r="S204" i="112"/>
  <c r="R204" i="112"/>
  <c r="Q204" i="112"/>
  <c r="P204" i="112"/>
  <c r="O204" i="112"/>
  <c r="N204" i="112"/>
  <c r="M204" i="112"/>
  <c r="L204" i="112"/>
  <c r="K204" i="112"/>
  <c r="J204" i="112"/>
  <c r="I204" i="112"/>
  <c r="H204" i="112"/>
  <c r="G204" i="112"/>
  <c r="F204" i="112"/>
  <c r="E204" i="112"/>
  <c r="D204" i="112"/>
  <c r="C204" i="112"/>
  <c r="AG203" i="112"/>
  <c r="AF203" i="112"/>
  <c r="AE203" i="112"/>
  <c r="AD203" i="112"/>
  <c r="AC203" i="112"/>
  <c r="AB203" i="112"/>
  <c r="AA203" i="112"/>
  <c r="Z203" i="112"/>
  <c r="Y203" i="112"/>
  <c r="X203" i="112"/>
  <c r="W203" i="112"/>
  <c r="V203" i="112"/>
  <c r="U203" i="112"/>
  <c r="T203" i="112"/>
  <c r="S203" i="112"/>
  <c r="R203" i="112"/>
  <c r="Q203" i="112"/>
  <c r="P203" i="112"/>
  <c r="O203" i="112"/>
  <c r="N203" i="112"/>
  <c r="M203" i="112"/>
  <c r="L203" i="112"/>
  <c r="K203" i="112"/>
  <c r="J203" i="112"/>
  <c r="I203" i="112"/>
  <c r="H203" i="112"/>
  <c r="G203" i="112"/>
  <c r="F203" i="112"/>
  <c r="E203" i="112"/>
  <c r="D203" i="112"/>
  <c r="C203" i="112"/>
  <c r="AI200" i="112"/>
  <c r="AI198" i="112"/>
  <c r="AI196" i="112"/>
  <c r="AG190" i="112"/>
  <c r="AF190" i="112"/>
  <c r="AE190" i="112"/>
  <c r="AD190" i="112"/>
  <c r="AC190" i="112"/>
  <c r="AB190" i="112"/>
  <c r="AA190" i="112"/>
  <c r="Z190" i="112"/>
  <c r="Y190" i="112"/>
  <c r="X190" i="112"/>
  <c r="W190" i="112"/>
  <c r="V190" i="112"/>
  <c r="U190" i="112"/>
  <c r="T190" i="112"/>
  <c r="S190" i="112"/>
  <c r="R190" i="112"/>
  <c r="Q190" i="112"/>
  <c r="P190" i="112"/>
  <c r="O190" i="112"/>
  <c r="N190" i="112"/>
  <c r="M190" i="112"/>
  <c r="L190" i="112"/>
  <c r="K190" i="112"/>
  <c r="J190" i="112"/>
  <c r="I190" i="112"/>
  <c r="H190" i="112"/>
  <c r="G190" i="112"/>
  <c r="F190" i="112"/>
  <c r="E190" i="112"/>
  <c r="D190" i="112"/>
  <c r="C190" i="112"/>
  <c r="AG189" i="112"/>
  <c r="AF189" i="112"/>
  <c r="AE189" i="112"/>
  <c r="AD189" i="112"/>
  <c r="AC189" i="112"/>
  <c r="AB189" i="112"/>
  <c r="AA189" i="112"/>
  <c r="Z189" i="112"/>
  <c r="Y189" i="112"/>
  <c r="X189" i="112"/>
  <c r="W189" i="112"/>
  <c r="V189" i="112"/>
  <c r="U189" i="112"/>
  <c r="T189" i="112"/>
  <c r="S189" i="112"/>
  <c r="R189" i="112"/>
  <c r="Q189" i="112"/>
  <c r="P189" i="112"/>
  <c r="O189" i="112"/>
  <c r="N189" i="112"/>
  <c r="M189" i="112"/>
  <c r="L189" i="112"/>
  <c r="K189" i="112"/>
  <c r="J189" i="112"/>
  <c r="I189" i="112"/>
  <c r="H189" i="112"/>
  <c r="G189" i="112"/>
  <c r="F189" i="112"/>
  <c r="E189" i="112"/>
  <c r="D189" i="112"/>
  <c r="C189" i="112"/>
  <c r="AI186" i="112"/>
  <c r="AI184" i="112"/>
  <c r="AI182" i="112"/>
  <c r="AG176" i="112"/>
  <c r="AF176" i="112"/>
  <c r="AE176" i="112"/>
  <c r="AD176" i="112"/>
  <c r="AC176" i="112"/>
  <c r="AB176" i="112"/>
  <c r="AA176" i="112"/>
  <c r="Z176" i="112"/>
  <c r="Y176" i="112"/>
  <c r="X176" i="112"/>
  <c r="W176" i="112"/>
  <c r="V176" i="112"/>
  <c r="U176" i="112"/>
  <c r="T176" i="112"/>
  <c r="S176" i="112"/>
  <c r="R176" i="112"/>
  <c r="Q176" i="112"/>
  <c r="P176" i="112"/>
  <c r="O176" i="112"/>
  <c r="N176" i="112"/>
  <c r="M176" i="112"/>
  <c r="L176" i="112"/>
  <c r="K176" i="112"/>
  <c r="J176" i="112"/>
  <c r="I176" i="112"/>
  <c r="H176" i="112"/>
  <c r="G176" i="112"/>
  <c r="F176" i="112"/>
  <c r="E176" i="112"/>
  <c r="D176" i="112"/>
  <c r="C176" i="112"/>
  <c r="AG175" i="112"/>
  <c r="AF175" i="112"/>
  <c r="AE175" i="112"/>
  <c r="AD175" i="112"/>
  <c r="AC175" i="112"/>
  <c r="AB175" i="112"/>
  <c r="AA175" i="112"/>
  <c r="Z175" i="112"/>
  <c r="Y175" i="112"/>
  <c r="X175" i="112"/>
  <c r="W175" i="112"/>
  <c r="V175" i="112"/>
  <c r="U175" i="112"/>
  <c r="T175" i="112"/>
  <c r="S175" i="112"/>
  <c r="R175" i="112"/>
  <c r="Q175" i="112"/>
  <c r="P175" i="112"/>
  <c r="O175" i="112"/>
  <c r="N175" i="112"/>
  <c r="M175" i="112"/>
  <c r="L175" i="112"/>
  <c r="K175" i="112"/>
  <c r="J175" i="112"/>
  <c r="I175" i="112"/>
  <c r="H175" i="112"/>
  <c r="G175" i="112"/>
  <c r="F175" i="112"/>
  <c r="E175" i="112"/>
  <c r="D175" i="112"/>
  <c r="C175" i="112"/>
  <c r="AI172" i="112"/>
  <c r="AI170" i="112"/>
  <c r="AI168" i="112"/>
  <c r="AG162" i="112"/>
  <c r="AF162" i="112"/>
  <c r="AE162" i="112"/>
  <c r="AD162" i="112"/>
  <c r="AC162" i="112"/>
  <c r="AB162" i="112"/>
  <c r="AA162" i="112"/>
  <c r="Z162" i="112"/>
  <c r="Y162" i="112"/>
  <c r="X162" i="112"/>
  <c r="W162" i="112"/>
  <c r="V162" i="112"/>
  <c r="U162" i="112"/>
  <c r="T162" i="112"/>
  <c r="S162" i="112"/>
  <c r="R162" i="112"/>
  <c r="Q162" i="112"/>
  <c r="P162" i="112"/>
  <c r="O162" i="112"/>
  <c r="N162" i="112"/>
  <c r="M162" i="112"/>
  <c r="L162" i="112"/>
  <c r="K162" i="112"/>
  <c r="J162" i="112"/>
  <c r="I162" i="112"/>
  <c r="H162" i="112"/>
  <c r="G162" i="112"/>
  <c r="F162" i="112"/>
  <c r="E162" i="112"/>
  <c r="D162" i="112"/>
  <c r="C162" i="112"/>
  <c r="AG161" i="112"/>
  <c r="AF161" i="112"/>
  <c r="AE161" i="112"/>
  <c r="AD161" i="112"/>
  <c r="AC161" i="112"/>
  <c r="AB161" i="112"/>
  <c r="AA161" i="112"/>
  <c r="Z161" i="112"/>
  <c r="Y161" i="112"/>
  <c r="X161" i="112"/>
  <c r="W161" i="112"/>
  <c r="V161" i="112"/>
  <c r="U161" i="112"/>
  <c r="T161" i="112"/>
  <c r="S161" i="112"/>
  <c r="R161" i="112"/>
  <c r="Q161" i="112"/>
  <c r="P161" i="112"/>
  <c r="O161" i="112"/>
  <c r="N161" i="112"/>
  <c r="M161" i="112"/>
  <c r="L161" i="112"/>
  <c r="K161" i="112"/>
  <c r="J161" i="112"/>
  <c r="I161" i="112"/>
  <c r="H161" i="112"/>
  <c r="G161" i="112"/>
  <c r="F161" i="112"/>
  <c r="E161" i="112"/>
  <c r="D161" i="112"/>
  <c r="C161" i="112"/>
  <c r="AI158" i="112"/>
  <c r="AI156" i="112"/>
  <c r="AI154" i="112"/>
  <c r="AG148" i="112"/>
  <c r="AF148" i="112"/>
  <c r="AE148" i="112"/>
  <c r="AD148" i="112"/>
  <c r="AC148" i="112"/>
  <c r="AB148" i="112"/>
  <c r="AA148" i="112"/>
  <c r="Z148" i="112"/>
  <c r="Y148" i="112"/>
  <c r="X148" i="112"/>
  <c r="W148" i="112"/>
  <c r="V148" i="112"/>
  <c r="U148" i="112"/>
  <c r="T148" i="112"/>
  <c r="S148" i="112"/>
  <c r="R148" i="112"/>
  <c r="Q148" i="112"/>
  <c r="P148" i="112"/>
  <c r="O148" i="112"/>
  <c r="N148" i="112"/>
  <c r="M148" i="112"/>
  <c r="L148" i="112"/>
  <c r="K148" i="112"/>
  <c r="J148" i="112"/>
  <c r="I148" i="112"/>
  <c r="H148" i="112"/>
  <c r="G148" i="112"/>
  <c r="F148" i="112"/>
  <c r="E148" i="112"/>
  <c r="D148" i="112"/>
  <c r="C148" i="112"/>
  <c r="AG147" i="112"/>
  <c r="AF147" i="112"/>
  <c r="AE147" i="112"/>
  <c r="AD147" i="112"/>
  <c r="AC147" i="112"/>
  <c r="AB147" i="112"/>
  <c r="AA147" i="112"/>
  <c r="Z147" i="112"/>
  <c r="Y147" i="112"/>
  <c r="X147" i="112"/>
  <c r="W147" i="112"/>
  <c r="V147" i="112"/>
  <c r="U147" i="112"/>
  <c r="T147" i="112"/>
  <c r="S147" i="112"/>
  <c r="R147" i="112"/>
  <c r="Q147" i="112"/>
  <c r="P147" i="112"/>
  <c r="O147" i="112"/>
  <c r="N147" i="112"/>
  <c r="M147" i="112"/>
  <c r="L147" i="112"/>
  <c r="K147" i="112"/>
  <c r="J147" i="112"/>
  <c r="I147" i="112"/>
  <c r="H147" i="112"/>
  <c r="G147" i="112"/>
  <c r="F147" i="112"/>
  <c r="E147" i="112"/>
  <c r="D147" i="112"/>
  <c r="C147" i="112"/>
  <c r="AI144" i="112"/>
  <c r="AI142" i="112"/>
  <c r="AI140" i="112"/>
  <c r="AG134" i="112"/>
  <c r="AF134" i="112"/>
  <c r="AE134" i="112"/>
  <c r="AD134" i="112"/>
  <c r="AC134" i="112"/>
  <c r="AB134" i="112"/>
  <c r="AA134" i="112"/>
  <c r="Z134" i="112"/>
  <c r="Y134" i="112"/>
  <c r="X134" i="112"/>
  <c r="W134" i="112"/>
  <c r="V134" i="112"/>
  <c r="U134" i="112"/>
  <c r="T134" i="112"/>
  <c r="S134" i="112"/>
  <c r="R134" i="112"/>
  <c r="Q134" i="112"/>
  <c r="P134" i="112"/>
  <c r="O134" i="112"/>
  <c r="N134" i="112"/>
  <c r="M134" i="112"/>
  <c r="L134" i="112"/>
  <c r="K134" i="112"/>
  <c r="J134" i="112"/>
  <c r="I134" i="112"/>
  <c r="H134" i="112"/>
  <c r="G134" i="112"/>
  <c r="F134" i="112"/>
  <c r="E134" i="112"/>
  <c r="D134" i="112"/>
  <c r="C134" i="112"/>
  <c r="AG133" i="112"/>
  <c r="AF133" i="112"/>
  <c r="AE133" i="112"/>
  <c r="AD133" i="112"/>
  <c r="AC133" i="112"/>
  <c r="AB133" i="112"/>
  <c r="AA133" i="112"/>
  <c r="Z133" i="112"/>
  <c r="Y133" i="112"/>
  <c r="X133" i="112"/>
  <c r="W133" i="112"/>
  <c r="V133" i="112"/>
  <c r="U133" i="112"/>
  <c r="T133" i="112"/>
  <c r="S133" i="112"/>
  <c r="R133" i="112"/>
  <c r="Q133" i="112"/>
  <c r="P133" i="112"/>
  <c r="O133" i="112"/>
  <c r="N133" i="112"/>
  <c r="M133" i="112"/>
  <c r="L133" i="112"/>
  <c r="K133" i="112"/>
  <c r="J133" i="112"/>
  <c r="I133" i="112"/>
  <c r="H133" i="112"/>
  <c r="G133" i="112"/>
  <c r="F133" i="112"/>
  <c r="E133" i="112"/>
  <c r="D133" i="112"/>
  <c r="C133" i="112"/>
  <c r="AI130" i="112"/>
  <c r="AI128" i="112"/>
  <c r="AI126" i="112"/>
  <c r="AG120" i="112"/>
  <c r="AF120" i="112"/>
  <c r="AE120" i="112"/>
  <c r="AD120" i="112"/>
  <c r="AC120" i="112"/>
  <c r="AB120" i="112"/>
  <c r="AA120" i="112"/>
  <c r="Z120" i="112"/>
  <c r="Y120" i="112"/>
  <c r="X120" i="112"/>
  <c r="W120" i="112"/>
  <c r="V120" i="112"/>
  <c r="U120" i="112"/>
  <c r="T120" i="112"/>
  <c r="S120" i="112"/>
  <c r="R120" i="112"/>
  <c r="Q120" i="112"/>
  <c r="P120" i="112"/>
  <c r="O120" i="112"/>
  <c r="N120" i="112"/>
  <c r="M120" i="112"/>
  <c r="L120" i="112"/>
  <c r="K120" i="112"/>
  <c r="J120" i="112"/>
  <c r="I120" i="112"/>
  <c r="H120" i="112"/>
  <c r="G120" i="112"/>
  <c r="F120" i="112"/>
  <c r="E120" i="112"/>
  <c r="D120" i="112"/>
  <c r="C120" i="112"/>
  <c r="AG119" i="112"/>
  <c r="AF119" i="112"/>
  <c r="AE119" i="112"/>
  <c r="AD119" i="112"/>
  <c r="AC119" i="112"/>
  <c r="AB119" i="112"/>
  <c r="AA119" i="112"/>
  <c r="Z119" i="112"/>
  <c r="Y119" i="112"/>
  <c r="X119" i="112"/>
  <c r="W119" i="112"/>
  <c r="V119" i="112"/>
  <c r="U119" i="112"/>
  <c r="T119" i="112"/>
  <c r="S119" i="112"/>
  <c r="R119" i="112"/>
  <c r="Q119" i="112"/>
  <c r="P119" i="112"/>
  <c r="O119" i="112"/>
  <c r="N119" i="112"/>
  <c r="M119" i="112"/>
  <c r="L119" i="112"/>
  <c r="K119" i="112"/>
  <c r="J119" i="112"/>
  <c r="I119" i="112"/>
  <c r="H119" i="112"/>
  <c r="G119" i="112"/>
  <c r="F119" i="112"/>
  <c r="E119" i="112"/>
  <c r="D119" i="112"/>
  <c r="C119" i="112"/>
  <c r="AI116" i="112"/>
  <c r="AI114" i="112"/>
  <c r="AI112" i="112"/>
  <c r="AG106" i="112"/>
  <c r="AF106" i="112"/>
  <c r="AE106" i="112"/>
  <c r="AD106" i="112"/>
  <c r="AC106" i="112"/>
  <c r="AB106" i="112"/>
  <c r="AA106" i="112"/>
  <c r="Z106" i="112"/>
  <c r="Y106" i="112"/>
  <c r="X106" i="112"/>
  <c r="W106" i="112"/>
  <c r="V106" i="112"/>
  <c r="U106" i="112"/>
  <c r="T106" i="112"/>
  <c r="S106" i="112"/>
  <c r="R106" i="112"/>
  <c r="Q106" i="112"/>
  <c r="P106" i="112"/>
  <c r="O106" i="112"/>
  <c r="N106" i="112"/>
  <c r="M106" i="112"/>
  <c r="L106" i="112"/>
  <c r="K106" i="112"/>
  <c r="J106" i="112"/>
  <c r="I106" i="112"/>
  <c r="H106" i="112"/>
  <c r="G106" i="112"/>
  <c r="F106" i="112"/>
  <c r="E106" i="112"/>
  <c r="D106" i="112"/>
  <c r="C106" i="112"/>
  <c r="AG105" i="112"/>
  <c r="AF105" i="112"/>
  <c r="AE105" i="112"/>
  <c r="AD105" i="112"/>
  <c r="AC105" i="112"/>
  <c r="AB105" i="112"/>
  <c r="AA105" i="112"/>
  <c r="Z105" i="112"/>
  <c r="Y105" i="112"/>
  <c r="X105" i="112"/>
  <c r="W105" i="112"/>
  <c r="V105" i="112"/>
  <c r="U105" i="112"/>
  <c r="T105" i="112"/>
  <c r="S105" i="112"/>
  <c r="R105" i="112"/>
  <c r="Q105" i="112"/>
  <c r="P105" i="112"/>
  <c r="O105" i="112"/>
  <c r="N105" i="112"/>
  <c r="M105" i="112"/>
  <c r="L105" i="112"/>
  <c r="K105" i="112"/>
  <c r="J105" i="112"/>
  <c r="I105" i="112"/>
  <c r="H105" i="112"/>
  <c r="G105" i="112"/>
  <c r="F105" i="112"/>
  <c r="E105" i="112"/>
  <c r="D105" i="112"/>
  <c r="C105" i="112"/>
  <c r="AI102" i="112"/>
  <c r="AI100" i="112"/>
  <c r="AI98" i="112"/>
  <c r="AG92" i="112"/>
  <c r="AF92" i="112"/>
  <c r="AE92" i="112"/>
  <c r="AD92" i="112"/>
  <c r="AC92" i="112"/>
  <c r="AB92" i="112"/>
  <c r="AA92" i="112"/>
  <c r="Z92" i="112"/>
  <c r="Y92" i="112"/>
  <c r="X92" i="112"/>
  <c r="W92" i="112"/>
  <c r="V92" i="112"/>
  <c r="U92" i="112"/>
  <c r="T92" i="112"/>
  <c r="S92" i="112"/>
  <c r="R92" i="112"/>
  <c r="Q92" i="112"/>
  <c r="P92" i="112"/>
  <c r="O92" i="112"/>
  <c r="N92" i="112"/>
  <c r="M92" i="112"/>
  <c r="L92" i="112"/>
  <c r="K92" i="112"/>
  <c r="J92" i="112"/>
  <c r="I92" i="112"/>
  <c r="H92" i="112"/>
  <c r="G92" i="112"/>
  <c r="F92" i="112"/>
  <c r="E92" i="112"/>
  <c r="D92" i="112"/>
  <c r="C92" i="112"/>
  <c r="AG91" i="112"/>
  <c r="AF91" i="112"/>
  <c r="AE91" i="112"/>
  <c r="AD91" i="112"/>
  <c r="AC91" i="112"/>
  <c r="AB91" i="112"/>
  <c r="AA91" i="112"/>
  <c r="Z91" i="112"/>
  <c r="Y91" i="112"/>
  <c r="X91" i="112"/>
  <c r="W91" i="112"/>
  <c r="V91" i="112"/>
  <c r="U91" i="112"/>
  <c r="T91" i="112"/>
  <c r="S91" i="112"/>
  <c r="R91" i="112"/>
  <c r="Q91" i="112"/>
  <c r="P91" i="112"/>
  <c r="O91" i="112"/>
  <c r="N91" i="112"/>
  <c r="M91" i="112"/>
  <c r="L91" i="112"/>
  <c r="K91" i="112"/>
  <c r="J91" i="112"/>
  <c r="I91" i="112"/>
  <c r="H91" i="112"/>
  <c r="G91" i="112"/>
  <c r="F91" i="112"/>
  <c r="E91" i="112"/>
  <c r="D91" i="112"/>
  <c r="C91" i="112"/>
  <c r="AI88" i="112"/>
  <c r="AI86" i="112"/>
  <c r="AI84" i="112"/>
  <c r="AG78" i="112"/>
  <c r="AF78" i="112"/>
  <c r="AE78" i="112"/>
  <c r="AD78" i="112"/>
  <c r="AC78" i="112"/>
  <c r="AB78" i="112"/>
  <c r="AA78" i="112"/>
  <c r="Z78" i="112"/>
  <c r="Y78" i="112"/>
  <c r="X78" i="112"/>
  <c r="W78" i="112"/>
  <c r="V78" i="112"/>
  <c r="U78" i="112"/>
  <c r="T78" i="112"/>
  <c r="S78" i="112"/>
  <c r="R78" i="112"/>
  <c r="Q78" i="112"/>
  <c r="P78" i="112"/>
  <c r="O78" i="112"/>
  <c r="N78" i="112"/>
  <c r="M78" i="112"/>
  <c r="L78" i="112"/>
  <c r="K78" i="112"/>
  <c r="J78" i="112"/>
  <c r="I78" i="112"/>
  <c r="H78" i="112"/>
  <c r="G78" i="112"/>
  <c r="F78" i="112"/>
  <c r="E78" i="112"/>
  <c r="D78" i="112"/>
  <c r="C78" i="112"/>
  <c r="AG77" i="112"/>
  <c r="AF77" i="112"/>
  <c r="AE77" i="112"/>
  <c r="AD77" i="112"/>
  <c r="AC77" i="112"/>
  <c r="AB77" i="112"/>
  <c r="AA77" i="112"/>
  <c r="Z77" i="112"/>
  <c r="Y77" i="112"/>
  <c r="X77" i="112"/>
  <c r="W77" i="112"/>
  <c r="V77" i="112"/>
  <c r="U77" i="112"/>
  <c r="T77" i="112"/>
  <c r="S77" i="112"/>
  <c r="R77" i="112"/>
  <c r="Q77" i="112"/>
  <c r="P77" i="112"/>
  <c r="O77" i="112"/>
  <c r="N77" i="112"/>
  <c r="M77" i="112"/>
  <c r="L77" i="112"/>
  <c r="K77" i="112"/>
  <c r="J77" i="112"/>
  <c r="I77" i="112"/>
  <c r="H77" i="112"/>
  <c r="G77" i="112"/>
  <c r="F77" i="112"/>
  <c r="E77" i="112"/>
  <c r="D77" i="112"/>
  <c r="C77" i="112"/>
  <c r="AI74" i="112"/>
  <c r="AI72" i="112"/>
  <c r="AI70" i="112"/>
  <c r="AG64" i="112"/>
  <c r="AF64" i="112"/>
  <c r="AE64" i="112"/>
  <c r="AD64" i="112"/>
  <c r="AC64" i="112"/>
  <c r="AB64" i="112"/>
  <c r="AA64" i="112"/>
  <c r="Z64" i="112"/>
  <c r="Y64" i="112"/>
  <c r="X64" i="112"/>
  <c r="W64" i="112"/>
  <c r="V64" i="112"/>
  <c r="U64" i="112"/>
  <c r="T64" i="112"/>
  <c r="S64" i="112"/>
  <c r="R64" i="112"/>
  <c r="Q64" i="112"/>
  <c r="P64" i="112"/>
  <c r="O64" i="112"/>
  <c r="N64" i="112"/>
  <c r="M64" i="112"/>
  <c r="L64" i="112"/>
  <c r="K64" i="112"/>
  <c r="J64" i="112"/>
  <c r="I64" i="112"/>
  <c r="H64" i="112"/>
  <c r="G64" i="112"/>
  <c r="F64" i="112"/>
  <c r="E64" i="112"/>
  <c r="D64" i="112"/>
  <c r="C64" i="112"/>
  <c r="AG63" i="112"/>
  <c r="AF63" i="112"/>
  <c r="AE63" i="112"/>
  <c r="AD63" i="112"/>
  <c r="AC63" i="112"/>
  <c r="AB63" i="112"/>
  <c r="AA63" i="112"/>
  <c r="Z63" i="112"/>
  <c r="Y63" i="112"/>
  <c r="X63" i="112"/>
  <c r="W63" i="112"/>
  <c r="V63" i="112"/>
  <c r="U63" i="112"/>
  <c r="T63" i="112"/>
  <c r="S63" i="112"/>
  <c r="R63" i="112"/>
  <c r="Q63" i="112"/>
  <c r="P63" i="112"/>
  <c r="O63" i="112"/>
  <c r="N63" i="112"/>
  <c r="M63" i="112"/>
  <c r="L63" i="112"/>
  <c r="K63" i="112"/>
  <c r="J63" i="112"/>
  <c r="I63" i="112"/>
  <c r="H63" i="112"/>
  <c r="G63" i="112"/>
  <c r="F63" i="112"/>
  <c r="E63" i="112"/>
  <c r="D63" i="112"/>
  <c r="C63" i="112"/>
  <c r="AI60" i="112"/>
  <c r="AI58" i="112"/>
  <c r="AI56" i="112"/>
  <c r="AG50" i="112"/>
  <c r="AF50" i="112"/>
  <c r="AE50" i="112"/>
  <c r="AD50" i="112"/>
  <c r="AC50" i="112"/>
  <c r="AB50" i="112"/>
  <c r="AA50" i="112"/>
  <c r="Z50" i="112"/>
  <c r="Y50" i="112"/>
  <c r="X50" i="112"/>
  <c r="W50" i="112"/>
  <c r="V50" i="112"/>
  <c r="U50" i="112"/>
  <c r="T50" i="112"/>
  <c r="S50" i="112"/>
  <c r="R50" i="112"/>
  <c r="Q50" i="112"/>
  <c r="P50" i="112"/>
  <c r="O50" i="112"/>
  <c r="N50" i="112"/>
  <c r="M50" i="112"/>
  <c r="L50" i="112"/>
  <c r="K50" i="112"/>
  <c r="J50" i="112"/>
  <c r="I50" i="112"/>
  <c r="H50" i="112"/>
  <c r="G50" i="112"/>
  <c r="F50" i="112"/>
  <c r="E50" i="112"/>
  <c r="D50" i="112"/>
  <c r="C50" i="112"/>
  <c r="AG49" i="112"/>
  <c r="AF49" i="112"/>
  <c r="AE49" i="112"/>
  <c r="AD49" i="112"/>
  <c r="AC49" i="112"/>
  <c r="AB49" i="112"/>
  <c r="AA49" i="112"/>
  <c r="Z49" i="112"/>
  <c r="Y49" i="112"/>
  <c r="X49" i="112"/>
  <c r="W49" i="112"/>
  <c r="V49" i="112"/>
  <c r="U49" i="112"/>
  <c r="T49" i="112"/>
  <c r="S49" i="112"/>
  <c r="R49" i="112"/>
  <c r="Q49" i="112"/>
  <c r="P49" i="112"/>
  <c r="O49" i="112"/>
  <c r="N49" i="112"/>
  <c r="M49" i="112"/>
  <c r="L49" i="112"/>
  <c r="K49" i="112"/>
  <c r="J49" i="112"/>
  <c r="I49" i="112"/>
  <c r="H49" i="112"/>
  <c r="G49" i="112"/>
  <c r="F49" i="112"/>
  <c r="E49" i="112"/>
  <c r="D49" i="112"/>
  <c r="C49" i="112"/>
  <c r="AI46" i="112"/>
  <c r="AI44" i="112"/>
  <c r="AI42" i="112"/>
  <c r="AG36" i="112"/>
  <c r="AF36" i="112"/>
  <c r="AE36" i="112"/>
  <c r="AD36" i="112"/>
  <c r="AC36" i="112"/>
  <c r="AB36" i="112"/>
  <c r="AA36" i="112"/>
  <c r="Z36" i="112"/>
  <c r="Y36" i="112"/>
  <c r="X36" i="112"/>
  <c r="W36" i="112"/>
  <c r="V36" i="112"/>
  <c r="U36" i="112"/>
  <c r="T36" i="112"/>
  <c r="S36" i="112"/>
  <c r="R36" i="112"/>
  <c r="Q36" i="112"/>
  <c r="P36" i="112"/>
  <c r="O36" i="112"/>
  <c r="N36" i="112"/>
  <c r="M36" i="112"/>
  <c r="L36" i="112"/>
  <c r="K36" i="112"/>
  <c r="J36" i="112"/>
  <c r="I36" i="112"/>
  <c r="H36" i="112"/>
  <c r="G36" i="112"/>
  <c r="F36" i="112"/>
  <c r="E36" i="112"/>
  <c r="D36" i="112"/>
  <c r="C36" i="112"/>
  <c r="AG35" i="112"/>
  <c r="AF35" i="112"/>
  <c r="AE35" i="112"/>
  <c r="AD35" i="112"/>
  <c r="AC35" i="112"/>
  <c r="AB35" i="112"/>
  <c r="AA35" i="112"/>
  <c r="Z35" i="112"/>
  <c r="Y35" i="112"/>
  <c r="X35" i="112"/>
  <c r="W35" i="112"/>
  <c r="V35" i="112"/>
  <c r="U35" i="112"/>
  <c r="T35" i="112"/>
  <c r="S35" i="112"/>
  <c r="R35" i="112"/>
  <c r="Q35" i="112"/>
  <c r="P35" i="112"/>
  <c r="O35" i="112"/>
  <c r="N35" i="112"/>
  <c r="M35" i="112"/>
  <c r="L35" i="112"/>
  <c r="K35" i="112"/>
  <c r="J35" i="112"/>
  <c r="I35" i="112"/>
  <c r="H35" i="112"/>
  <c r="G35" i="112"/>
  <c r="F35" i="112"/>
  <c r="E35" i="112"/>
  <c r="D35" i="112"/>
  <c r="C35" i="112"/>
  <c r="AI32" i="112"/>
  <c r="AI30" i="112"/>
  <c r="AI28" i="112"/>
  <c r="AG22" i="112"/>
  <c r="AF22" i="112"/>
  <c r="AE22" i="112"/>
  <c r="AD22" i="112"/>
  <c r="AC22" i="112"/>
  <c r="AB22" i="112"/>
  <c r="AA22" i="112"/>
  <c r="Z22" i="112"/>
  <c r="Y22" i="112"/>
  <c r="X22" i="112"/>
  <c r="W22" i="112"/>
  <c r="V22" i="112"/>
  <c r="U22" i="112"/>
  <c r="T22" i="112"/>
  <c r="S22" i="112"/>
  <c r="R22" i="112"/>
  <c r="Q22" i="112"/>
  <c r="P22" i="112"/>
  <c r="O22" i="112"/>
  <c r="N22" i="112"/>
  <c r="M22" i="112"/>
  <c r="L22" i="112"/>
  <c r="K22" i="112"/>
  <c r="J22" i="112"/>
  <c r="I22" i="112"/>
  <c r="H22" i="112"/>
  <c r="E22" i="112"/>
  <c r="D22" i="112"/>
  <c r="C22" i="112"/>
  <c r="AG21" i="112"/>
  <c r="AF21" i="112"/>
  <c r="AE21" i="112"/>
  <c r="AD21" i="112"/>
  <c r="AC21" i="112"/>
  <c r="AB21" i="112"/>
  <c r="AA21" i="112"/>
  <c r="Z21" i="112"/>
  <c r="Y21" i="112"/>
  <c r="X21" i="112"/>
  <c r="W21" i="112"/>
  <c r="V21" i="112"/>
  <c r="U21" i="112"/>
  <c r="T21" i="112"/>
  <c r="S21" i="112"/>
  <c r="R21" i="112"/>
  <c r="Q21" i="112"/>
  <c r="P21" i="112"/>
  <c r="O21" i="112"/>
  <c r="N21" i="112"/>
  <c r="M21" i="112"/>
  <c r="L21" i="112"/>
  <c r="K21" i="112"/>
  <c r="J21" i="112"/>
  <c r="I21" i="112"/>
  <c r="H21" i="112"/>
  <c r="E21" i="112"/>
  <c r="D21" i="112"/>
  <c r="C21" i="112"/>
  <c r="AI18" i="112"/>
  <c r="AI16" i="112"/>
  <c r="AI14" i="112"/>
  <c r="D10" i="112"/>
  <c r="C10" i="112"/>
  <c r="C12" i="112" l="1"/>
  <c r="C13" i="112" s="1"/>
  <c r="C14" i="112" s="1"/>
  <c r="F10" i="112"/>
  <c r="D12" i="112" l="1"/>
  <c r="E12" i="112"/>
  <c r="D13" i="112"/>
  <c r="D14" i="112" s="1"/>
  <c r="C27" i="112"/>
  <c r="C11" i="112"/>
  <c r="F12" i="112" l="1"/>
  <c r="E13" i="112"/>
  <c r="E14" i="112" s="1"/>
  <c r="D24" i="112"/>
  <c r="C24" i="112"/>
  <c r="C25" i="112"/>
  <c r="C28" i="112"/>
  <c r="G12" i="112" l="1"/>
  <c r="F13" i="112"/>
  <c r="F14" i="112" s="1"/>
  <c r="C26" i="112"/>
  <c r="C41" i="112" s="1"/>
  <c r="H12" i="112" l="1"/>
  <c r="G13" i="112"/>
  <c r="G14" i="112" s="1"/>
  <c r="D26" i="112"/>
  <c r="D27" i="112"/>
  <c r="E26" i="112"/>
  <c r="C39" i="112"/>
  <c r="D38" i="112"/>
  <c r="C38" i="112"/>
  <c r="C42" i="112"/>
  <c r="I12" i="112" l="1"/>
  <c r="H13" i="112"/>
  <c r="H14" i="112" s="1"/>
  <c r="C40" i="112"/>
  <c r="E27" i="112"/>
  <c r="E28" i="112" s="1"/>
  <c r="F26" i="112"/>
  <c r="D28" i="112"/>
  <c r="J12" i="112" l="1"/>
  <c r="I13" i="112"/>
  <c r="I14" i="112" s="1"/>
  <c r="F27" i="112"/>
  <c r="G26" i="112"/>
  <c r="C55" i="112"/>
  <c r="D40" i="112"/>
  <c r="K12" i="112" l="1"/>
  <c r="J13" i="112"/>
  <c r="J14" i="112" s="1"/>
  <c r="H26" i="112"/>
  <c r="G27" i="112"/>
  <c r="G28" i="112" s="1"/>
  <c r="F28" i="112"/>
  <c r="E40" i="112"/>
  <c r="D41" i="112"/>
  <c r="C56" i="112"/>
  <c r="C53" i="112"/>
  <c r="D52" i="112"/>
  <c r="C52" i="112"/>
  <c r="L12" i="112" l="1"/>
  <c r="K13" i="112"/>
  <c r="K14" i="112" s="1"/>
  <c r="C54" i="112"/>
  <c r="D54" i="112" s="1"/>
  <c r="H27" i="112"/>
  <c r="H28" i="112" s="1"/>
  <c r="I26" i="112"/>
  <c r="D42" i="112"/>
  <c r="F40" i="112"/>
  <c r="E41" i="112"/>
  <c r="E42" i="112" s="1"/>
  <c r="M12" i="112" l="1"/>
  <c r="L13" i="112"/>
  <c r="L14" i="112" s="1"/>
  <c r="C69" i="112"/>
  <c r="C67" i="112" s="1"/>
  <c r="D55" i="112"/>
  <c r="E54" i="112"/>
  <c r="J26" i="112"/>
  <c r="I27" i="112"/>
  <c r="I28" i="112" s="1"/>
  <c r="G40" i="112"/>
  <c r="F41" i="112"/>
  <c r="F42" i="112" s="1"/>
  <c r="N12" i="112" l="1"/>
  <c r="M13" i="112"/>
  <c r="M14" i="112" s="1"/>
  <c r="C70" i="112"/>
  <c r="C66" i="112"/>
  <c r="D66" i="112"/>
  <c r="H40" i="112"/>
  <c r="G41" i="112"/>
  <c r="G42" i="112" s="1"/>
  <c r="K26" i="112"/>
  <c r="J27" i="112"/>
  <c r="J28" i="112" s="1"/>
  <c r="F54" i="112"/>
  <c r="E55" i="112"/>
  <c r="E56" i="112" s="1"/>
  <c r="D56" i="112"/>
  <c r="C68" i="112" l="1"/>
  <c r="O12" i="112"/>
  <c r="N13" i="112"/>
  <c r="N14" i="112" s="1"/>
  <c r="D68" i="112"/>
  <c r="E68" i="112" s="1"/>
  <c r="C83" i="112"/>
  <c r="D80" i="112" s="1"/>
  <c r="K27" i="112"/>
  <c r="K28" i="112" s="1"/>
  <c r="L26" i="112"/>
  <c r="I40" i="112"/>
  <c r="H41" i="112"/>
  <c r="H42" i="112" s="1"/>
  <c r="G54" i="112"/>
  <c r="F55" i="112"/>
  <c r="P12" i="112" l="1"/>
  <c r="O13" i="112"/>
  <c r="O14" i="112" s="1"/>
  <c r="D69" i="112"/>
  <c r="D70" i="112" s="1"/>
  <c r="C80" i="112"/>
  <c r="C82" i="112" s="1"/>
  <c r="C97" i="112" s="1"/>
  <c r="C84" i="112"/>
  <c r="C81" i="112"/>
  <c r="I41" i="112"/>
  <c r="I42" i="112" s="1"/>
  <c r="J40" i="112"/>
  <c r="F56" i="112"/>
  <c r="H54" i="112"/>
  <c r="G55" i="112"/>
  <c r="G56" i="112" s="1"/>
  <c r="F68" i="112"/>
  <c r="L27" i="112"/>
  <c r="L28" i="112" s="1"/>
  <c r="M26" i="112"/>
  <c r="E69" i="112" l="1"/>
  <c r="E70" i="112" s="1"/>
  <c r="Q12" i="112"/>
  <c r="P13" i="112"/>
  <c r="P14" i="112" s="1"/>
  <c r="D82" i="112"/>
  <c r="D83" i="112" s="1"/>
  <c r="F69" i="112"/>
  <c r="F70" i="112" s="1"/>
  <c r="G68" i="112"/>
  <c r="H55" i="112"/>
  <c r="H56" i="112" s="1"/>
  <c r="I54" i="112"/>
  <c r="J41" i="112"/>
  <c r="J42" i="112" s="1"/>
  <c r="K40" i="112"/>
  <c r="C98" i="112"/>
  <c r="C95" i="112"/>
  <c r="D94" i="112"/>
  <c r="C94" i="112"/>
  <c r="N26" i="112"/>
  <c r="M27" i="112"/>
  <c r="M28" i="112" s="1"/>
  <c r="E82" i="112" l="1"/>
  <c r="R12" i="112"/>
  <c r="Q13" i="112"/>
  <c r="Q14" i="112" s="1"/>
  <c r="C96" i="112"/>
  <c r="D96" i="112" s="1"/>
  <c r="F82" i="112"/>
  <c r="E83" i="112"/>
  <c r="E84" i="112" s="1"/>
  <c r="I55" i="112"/>
  <c r="I56" i="112" s="1"/>
  <c r="J54" i="112"/>
  <c r="O26" i="112"/>
  <c r="N27" i="112"/>
  <c r="N28" i="112" s="1"/>
  <c r="G69" i="112"/>
  <c r="G70" i="112" s="1"/>
  <c r="H68" i="112"/>
  <c r="D84" i="112"/>
  <c r="K41" i="112"/>
  <c r="K42" i="112" s="1"/>
  <c r="L40" i="112"/>
  <c r="S12" i="112" l="1"/>
  <c r="R13" i="112"/>
  <c r="R14" i="112" s="1"/>
  <c r="C111" i="112"/>
  <c r="D108" i="112" s="1"/>
  <c r="J55" i="112"/>
  <c r="J56" i="112" s="1"/>
  <c r="K54" i="112"/>
  <c r="H69" i="112"/>
  <c r="H70" i="112" s="1"/>
  <c r="I68" i="112"/>
  <c r="O27" i="112"/>
  <c r="O28" i="112" s="1"/>
  <c r="P26" i="112"/>
  <c r="G82" i="112"/>
  <c r="F83" i="112"/>
  <c r="L41" i="112"/>
  <c r="L42" i="112" s="1"/>
  <c r="M40" i="112"/>
  <c r="D97" i="112"/>
  <c r="E96" i="112"/>
  <c r="T12" i="112" l="1"/>
  <c r="S13" i="112"/>
  <c r="S14" i="112" s="1"/>
  <c r="C108" i="112"/>
  <c r="C110" i="112" s="1"/>
  <c r="D110" i="112" s="1"/>
  <c r="C109" i="112"/>
  <c r="C112" i="112"/>
  <c r="I69" i="112"/>
  <c r="I70" i="112" s="1"/>
  <c r="J68" i="112"/>
  <c r="M41" i="112"/>
  <c r="M42" i="112" s="1"/>
  <c r="N40" i="112"/>
  <c r="L54" i="112"/>
  <c r="K55" i="112"/>
  <c r="K56" i="112" s="1"/>
  <c r="F84" i="112"/>
  <c r="G83" i="112"/>
  <c r="G84" i="112" s="1"/>
  <c r="H82" i="112"/>
  <c r="P27" i="112"/>
  <c r="P28" i="112" s="1"/>
  <c r="Q26" i="112"/>
  <c r="F96" i="112"/>
  <c r="E97" i="112"/>
  <c r="E98" i="112" s="1"/>
  <c r="D98" i="112"/>
  <c r="U12" i="112" l="1"/>
  <c r="T13" i="112"/>
  <c r="T14" i="112" s="1"/>
  <c r="C125" i="112"/>
  <c r="C126" i="112" s="1"/>
  <c r="H83" i="112"/>
  <c r="H84" i="112" s="1"/>
  <c r="I82" i="112"/>
  <c r="N41" i="112"/>
  <c r="N42" i="112" s="1"/>
  <c r="O40" i="112"/>
  <c r="R26" i="112"/>
  <c r="Q27" i="112"/>
  <c r="Q28" i="112" s="1"/>
  <c r="M54" i="112"/>
  <c r="L55" i="112"/>
  <c r="L56" i="112" s="1"/>
  <c r="K68" i="112"/>
  <c r="J69" i="112"/>
  <c r="J70" i="112" s="1"/>
  <c r="G96" i="112"/>
  <c r="F97" i="112"/>
  <c r="E110" i="112"/>
  <c r="D111" i="112"/>
  <c r="V12" i="112" l="1"/>
  <c r="U13" i="112"/>
  <c r="U14" i="112" s="1"/>
  <c r="D122" i="112"/>
  <c r="C122" i="112"/>
  <c r="C123" i="112"/>
  <c r="F110" i="112"/>
  <c r="E111" i="112"/>
  <c r="E112" i="112" s="1"/>
  <c r="F98" i="112"/>
  <c r="N54" i="112"/>
  <c r="M55" i="112"/>
  <c r="M56" i="112" s="1"/>
  <c r="S26" i="112"/>
  <c r="R27" i="112"/>
  <c r="R28" i="112" s="1"/>
  <c r="D112" i="112"/>
  <c r="H96" i="112"/>
  <c r="G97" i="112"/>
  <c r="G98" i="112" s="1"/>
  <c r="P40" i="112"/>
  <c r="O41" i="112"/>
  <c r="O42" i="112" s="1"/>
  <c r="L68" i="112"/>
  <c r="K69" i="112"/>
  <c r="K70" i="112" s="1"/>
  <c r="J82" i="112"/>
  <c r="I83" i="112"/>
  <c r="I84" i="112" s="1"/>
  <c r="W12" i="112" l="1"/>
  <c r="V13" i="112"/>
  <c r="V14" i="112" s="1"/>
  <c r="C124" i="112"/>
  <c r="C139" i="112" s="1"/>
  <c r="D136" i="112" s="1"/>
  <c r="H97" i="112"/>
  <c r="H98" i="112" s="1"/>
  <c r="I96" i="112"/>
  <c r="M68" i="112"/>
  <c r="L69" i="112"/>
  <c r="L70" i="112" s="1"/>
  <c r="S27" i="112"/>
  <c r="S28" i="112" s="1"/>
  <c r="T26" i="112"/>
  <c r="O54" i="112"/>
  <c r="N55" i="112"/>
  <c r="N56" i="112" s="1"/>
  <c r="K82" i="112"/>
  <c r="J83" i="112"/>
  <c r="J84" i="112" s="1"/>
  <c r="G110" i="112"/>
  <c r="F111" i="112"/>
  <c r="P41" i="112"/>
  <c r="P42" i="112" s="1"/>
  <c r="Q40" i="112"/>
  <c r="D124" i="112" l="1"/>
  <c r="X12" i="112"/>
  <c r="W13" i="112"/>
  <c r="W14" i="112" s="1"/>
  <c r="H110" i="112"/>
  <c r="G111" i="112"/>
  <c r="G112" i="112" s="1"/>
  <c r="O55" i="112"/>
  <c r="O56" i="112" s="1"/>
  <c r="P54" i="112"/>
  <c r="T27" i="112"/>
  <c r="T28" i="112" s="1"/>
  <c r="U26" i="112"/>
  <c r="M69" i="112"/>
  <c r="M70" i="112" s="1"/>
  <c r="N68" i="112"/>
  <c r="D125" i="112"/>
  <c r="E124" i="112"/>
  <c r="C136" i="112"/>
  <c r="C140" i="112"/>
  <c r="C137" i="112"/>
  <c r="J96" i="112"/>
  <c r="I97" i="112"/>
  <c r="L82" i="112"/>
  <c r="K83" i="112"/>
  <c r="K84" i="112" s="1"/>
  <c r="Q41" i="112"/>
  <c r="Q42" i="112" s="1"/>
  <c r="R40" i="112"/>
  <c r="F112" i="112"/>
  <c r="Y12" i="112" l="1"/>
  <c r="X13" i="112"/>
  <c r="X14" i="112" s="1"/>
  <c r="N69" i="112"/>
  <c r="N70" i="112" s="1"/>
  <c r="O68" i="112"/>
  <c r="S40" i="112"/>
  <c r="R41" i="112"/>
  <c r="R42" i="112" s="1"/>
  <c r="C138" i="112"/>
  <c r="E125" i="112"/>
  <c r="E126" i="112" s="1"/>
  <c r="F124" i="112"/>
  <c r="D126" i="112"/>
  <c r="M82" i="112"/>
  <c r="L83" i="112"/>
  <c r="L84" i="112" s="1"/>
  <c r="P55" i="112"/>
  <c r="P56" i="112" s="1"/>
  <c r="Q54" i="112"/>
  <c r="U27" i="112"/>
  <c r="U28" i="112" s="1"/>
  <c r="V26" i="112"/>
  <c r="I98" i="112"/>
  <c r="J97" i="112"/>
  <c r="J98" i="112" s="1"/>
  <c r="K96" i="112"/>
  <c r="I110" i="112"/>
  <c r="H111" i="112"/>
  <c r="H112" i="112" s="1"/>
  <c r="Z12" i="112" l="1"/>
  <c r="Y13" i="112"/>
  <c r="Y14" i="112" s="1"/>
  <c r="R54" i="112"/>
  <c r="Q55" i="112"/>
  <c r="Q56" i="112" s="1"/>
  <c r="F125" i="112"/>
  <c r="G124" i="112"/>
  <c r="J110" i="112"/>
  <c r="I111" i="112"/>
  <c r="I112" i="112" s="1"/>
  <c r="C153" i="112"/>
  <c r="D138" i="112"/>
  <c r="K97" i="112"/>
  <c r="K98" i="112" s="1"/>
  <c r="L96" i="112"/>
  <c r="T40" i="112"/>
  <c r="S41" i="112"/>
  <c r="S42" i="112" s="1"/>
  <c r="P68" i="112"/>
  <c r="O69" i="112"/>
  <c r="O70" i="112" s="1"/>
  <c r="M83" i="112"/>
  <c r="M84" i="112" s="1"/>
  <c r="N82" i="112"/>
  <c r="V27" i="112"/>
  <c r="V28" i="112" s="1"/>
  <c r="W26" i="112"/>
  <c r="AA12" i="112" l="1"/>
  <c r="Z13" i="112"/>
  <c r="Z14" i="112" s="1"/>
  <c r="Q68" i="112"/>
  <c r="P69" i="112"/>
  <c r="P70" i="112" s="1"/>
  <c r="C154" i="112"/>
  <c r="C151" i="112"/>
  <c r="D150" i="112"/>
  <c r="C150" i="112"/>
  <c r="W27" i="112"/>
  <c r="W28" i="112" s="1"/>
  <c r="X26" i="112"/>
  <c r="F126" i="112"/>
  <c r="T41" i="112"/>
  <c r="T42" i="112" s="1"/>
  <c r="U40" i="112"/>
  <c r="L97" i="112"/>
  <c r="L98" i="112" s="1"/>
  <c r="M96" i="112"/>
  <c r="D139" i="112"/>
  <c r="E138" i="112"/>
  <c r="K110" i="112"/>
  <c r="J111" i="112"/>
  <c r="J112" i="112" s="1"/>
  <c r="H124" i="112"/>
  <c r="G125" i="112"/>
  <c r="G126" i="112" s="1"/>
  <c r="N83" i="112"/>
  <c r="N84" i="112" s="1"/>
  <c r="O82" i="112"/>
  <c r="S54" i="112"/>
  <c r="R55" i="112"/>
  <c r="R56" i="112" s="1"/>
  <c r="AB12" i="112" l="1"/>
  <c r="AA13" i="112"/>
  <c r="AA14" i="112" s="1"/>
  <c r="C152" i="112"/>
  <c r="D152" i="112" s="1"/>
  <c r="X27" i="112"/>
  <c r="X28" i="112" s="1"/>
  <c r="Y26" i="112"/>
  <c r="S55" i="112"/>
  <c r="S56" i="112" s="1"/>
  <c r="T54" i="112"/>
  <c r="V40" i="112"/>
  <c r="U41" i="112"/>
  <c r="U42" i="112" s="1"/>
  <c r="O83" i="112"/>
  <c r="O84" i="112" s="1"/>
  <c r="P82" i="112"/>
  <c r="D140" i="112"/>
  <c r="H125" i="112"/>
  <c r="H126" i="112" s="1"/>
  <c r="I124" i="112"/>
  <c r="C167" i="112"/>
  <c r="L110" i="112"/>
  <c r="K111" i="112"/>
  <c r="K112" i="112" s="1"/>
  <c r="E139" i="112"/>
  <c r="E140" i="112" s="1"/>
  <c r="F138" i="112"/>
  <c r="M97" i="112"/>
  <c r="M98" i="112" s="1"/>
  <c r="N96" i="112"/>
  <c r="R68" i="112"/>
  <c r="Q69" i="112"/>
  <c r="Q70" i="112" s="1"/>
  <c r="AC12" i="112" l="1"/>
  <c r="AB13" i="112"/>
  <c r="AB14" i="112" s="1"/>
  <c r="W40" i="112"/>
  <c r="V41" i="112"/>
  <c r="V42" i="112" s="1"/>
  <c r="T55" i="112"/>
  <c r="T56" i="112" s="1"/>
  <c r="U54" i="112"/>
  <c r="Y27" i="112"/>
  <c r="Y28" i="112" s="1"/>
  <c r="Z26" i="112"/>
  <c r="P83" i="112"/>
  <c r="P84" i="112" s="1"/>
  <c r="Q82" i="112"/>
  <c r="F139" i="112"/>
  <c r="G138" i="112"/>
  <c r="C168" i="112"/>
  <c r="D164" i="112"/>
  <c r="C164" i="112"/>
  <c r="C165" i="112"/>
  <c r="I125" i="112"/>
  <c r="I126" i="112" s="1"/>
  <c r="J124" i="112"/>
  <c r="S68" i="112"/>
  <c r="R69" i="112"/>
  <c r="R70" i="112" s="1"/>
  <c r="N97" i="112"/>
  <c r="N98" i="112" s="1"/>
  <c r="O96" i="112"/>
  <c r="M110" i="112"/>
  <c r="L111" i="112"/>
  <c r="L112" i="112" s="1"/>
  <c r="E152" i="112"/>
  <c r="D153" i="112"/>
  <c r="AD12" i="112" l="1"/>
  <c r="AC13" i="112"/>
  <c r="AC14" i="112" s="1"/>
  <c r="C166" i="112"/>
  <c r="D166" i="112" s="1"/>
  <c r="M111" i="112"/>
  <c r="M112" i="112" s="1"/>
  <c r="N110" i="112"/>
  <c r="Z27" i="112"/>
  <c r="Z28" i="112" s="1"/>
  <c r="AA26" i="112"/>
  <c r="H138" i="112"/>
  <c r="G139" i="112"/>
  <c r="G140" i="112" s="1"/>
  <c r="Q83" i="112"/>
  <c r="Q84" i="112" s="1"/>
  <c r="R82" i="112"/>
  <c r="O97" i="112"/>
  <c r="O98" i="112" s="1"/>
  <c r="P96" i="112"/>
  <c r="U55" i="112"/>
  <c r="U56" i="112" s="1"/>
  <c r="V54" i="112"/>
  <c r="T68" i="112"/>
  <c r="S69" i="112"/>
  <c r="S70" i="112" s="1"/>
  <c r="D154" i="112"/>
  <c r="F140" i="112"/>
  <c r="E153" i="112"/>
  <c r="E154" i="112" s="1"/>
  <c r="F152" i="112"/>
  <c r="K124" i="112"/>
  <c r="J125" i="112"/>
  <c r="J126" i="112" s="1"/>
  <c r="X40" i="112"/>
  <c r="W41" i="112"/>
  <c r="W42" i="112" s="1"/>
  <c r="AE12" i="112" l="1"/>
  <c r="AD13" i="112"/>
  <c r="AD14" i="112" s="1"/>
  <c r="C181" i="112"/>
  <c r="C182" i="112" s="1"/>
  <c r="P97" i="112"/>
  <c r="P98" i="112" s="1"/>
  <c r="Q96" i="112"/>
  <c r="U68" i="112"/>
  <c r="T69" i="112"/>
  <c r="T70" i="112" s="1"/>
  <c r="Y40" i="112"/>
  <c r="X41" i="112"/>
  <c r="X42" i="112" s="1"/>
  <c r="V55" i="112"/>
  <c r="V56" i="112" s="1"/>
  <c r="W54" i="112"/>
  <c r="D167" i="112"/>
  <c r="E166" i="112"/>
  <c r="R83" i="112"/>
  <c r="R84" i="112" s="1"/>
  <c r="S82" i="112"/>
  <c r="I138" i="112"/>
  <c r="H139" i="112"/>
  <c r="H140" i="112" s="1"/>
  <c r="N111" i="112"/>
  <c r="N112" i="112" s="1"/>
  <c r="O110" i="112"/>
  <c r="K125" i="112"/>
  <c r="K126" i="112" s="1"/>
  <c r="L124" i="112"/>
  <c r="G152" i="112"/>
  <c r="F153" i="112"/>
  <c r="F154" i="112" s="1"/>
  <c r="AA27" i="112"/>
  <c r="AA28" i="112" s="1"/>
  <c r="AB26" i="112"/>
  <c r="AF12" i="112" l="1"/>
  <c r="AE13" i="112"/>
  <c r="AE14" i="112" s="1"/>
  <c r="C178" i="112"/>
  <c r="D178" i="112"/>
  <c r="C180" i="112" s="1"/>
  <c r="C179" i="112"/>
  <c r="I139" i="112"/>
  <c r="I140" i="112" s="1"/>
  <c r="J138" i="112"/>
  <c r="T82" i="112"/>
  <c r="S83" i="112"/>
  <c r="S84" i="112" s="1"/>
  <c r="F166" i="112"/>
  <c r="E167" i="112"/>
  <c r="E168" i="112" s="1"/>
  <c r="D168" i="112"/>
  <c r="H152" i="112"/>
  <c r="G153" i="112"/>
  <c r="G154" i="112" s="1"/>
  <c r="L125" i="112"/>
  <c r="L126" i="112" s="1"/>
  <c r="M124" i="112"/>
  <c r="W55" i="112"/>
  <c r="W56" i="112" s="1"/>
  <c r="X54" i="112"/>
  <c r="O111" i="112"/>
  <c r="O112" i="112" s="1"/>
  <c r="P110" i="112"/>
  <c r="V68" i="112"/>
  <c r="U69" i="112"/>
  <c r="U70" i="112" s="1"/>
  <c r="Q97" i="112"/>
  <c r="Q98" i="112" s="1"/>
  <c r="R96" i="112"/>
  <c r="AC26" i="112"/>
  <c r="AB27" i="112"/>
  <c r="AB28" i="112" s="1"/>
  <c r="Y41" i="112"/>
  <c r="Y42" i="112" s="1"/>
  <c r="Z40" i="112"/>
  <c r="AG12" i="112" l="1"/>
  <c r="AF13" i="112"/>
  <c r="AF14" i="112" s="1"/>
  <c r="Z41" i="112"/>
  <c r="Z42" i="112" s="1"/>
  <c r="AA40" i="112"/>
  <c r="N124" i="112"/>
  <c r="M125" i="112"/>
  <c r="M126" i="112" s="1"/>
  <c r="I152" i="112"/>
  <c r="H153" i="112"/>
  <c r="H154" i="112" s="1"/>
  <c r="AD26" i="112"/>
  <c r="AC27" i="112"/>
  <c r="AC28" i="112" s="1"/>
  <c r="S96" i="112"/>
  <c r="R97" i="112"/>
  <c r="R98" i="112" s="1"/>
  <c r="F167" i="112"/>
  <c r="G166" i="112"/>
  <c r="J139" i="112"/>
  <c r="J140" i="112" s="1"/>
  <c r="K138" i="112"/>
  <c r="D180" i="112"/>
  <c r="C195" i="112"/>
  <c r="X55" i="112"/>
  <c r="X56" i="112" s="1"/>
  <c r="Y54" i="112"/>
  <c r="W68" i="112"/>
  <c r="V69" i="112"/>
  <c r="V70" i="112" s="1"/>
  <c r="U82" i="112"/>
  <c r="T83" i="112"/>
  <c r="T84" i="112" s="1"/>
  <c r="P111" i="112"/>
  <c r="P112" i="112" s="1"/>
  <c r="Q110" i="112"/>
  <c r="AG13" i="112" l="1"/>
  <c r="AG14" i="112" s="1"/>
  <c r="AE26" i="112"/>
  <c r="AD27" i="112"/>
  <c r="AD28" i="112" s="1"/>
  <c r="E180" i="112"/>
  <c r="D181" i="112"/>
  <c r="F168" i="112"/>
  <c r="V82" i="112"/>
  <c r="U83" i="112"/>
  <c r="U84" i="112" s="1"/>
  <c r="AB40" i="112"/>
  <c r="AA41" i="112"/>
  <c r="AA42" i="112" s="1"/>
  <c r="K139" i="112"/>
  <c r="K140" i="112" s="1"/>
  <c r="L138" i="112"/>
  <c r="G167" i="112"/>
  <c r="G168" i="112" s="1"/>
  <c r="H166" i="112"/>
  <c r="S97" i="112"/>
  <c r="S98" i="112" s="1"/>
  <c r="T96" i="112"/>
  <c r="Q111" i="112"/>
  <c r="Q112" i="112" s="1"/>
  <c r="R110" i="112"/>
  <c r="I153" i="112"/>
  <c r="I154" i="112" s="1"/>
  <c r="J152" i="112"/>
  <c r="W69" i="112"/>
  <c r="W70" i="112" s="1"/>
  <c r="X68" i="112"/>
  <c r="Y55" i="112"/>
  <c r="Y56" i="112" s="1"/>
  <c r="Z54" i="112"/>
  <c r="O124" i="112"/>
  <c r="N125" i="112"/>
  <c r="N126" i="112" s="1"/>
  <c r="C192" i="112"/>
  <c r="D192" i="112"/>
  <c r="C196" i="112"/>
  <c r="C193" i="112"/>
  <c r="AA54" i="112" l="1"/>
  <c r="Z55" i="112"/>
  <c r="Z56" i="112" s="1"/>
  <c r="W82" i="112"/>
  <c r="V83" i="112"/>
  <c r="V84" i="112" s="1"/>
  <c r="AI13" i="112"/>
  <c r="AI15" i="112"/>
  <c r="AI19" i="112" s="1"/>
  <c r="X69" i="112"/>
  <c r="X70" i="112" s="1"/>
  <c r="Y68" i="112"/>
  <c r="D182" i="112"/>
  <c r="AC40" i="112"/>
  <c r="AB41" i="112"/>
  <c r="AB42" i="112" s="1"/>
  <c r="K152" i="112"/>
  <c r="J153" i="112"/>
  <c r="J154" i="112" s="1"/>
  <c r="F180" i="112"/>
  <c r="E181" i="112"/>
  <c r="E182" i="112" s="1"/>
  <c r="I166" i="112"/>
  <c r="H167" i="112"/>
  <c r="H168" i="112" s="1"/>
  <c r="C194" i="112"/>
  <c r="L139" i="112"/>
  <c r="L140" i="112" s="1"/>
  <c r="M138" i="112"/>
  <c r="O125" i="112"/>
  <c r="O126" i="112" s="1"/>
  <c r="P124" i="112"/>
  <c r="R111" i="112"/>
  <c r="R112" i="112" s="1"/>
  <c r="S110" i="112"/>
  <c r="T97" i="112"/>
  <c r="T98" i="112" s="1"/>
  <c r="U96" i="112"/>
  <c r="AE27" i="112"/>
  <c r="AE28" i="112" s="1"/>
  <c r="AF26" i="112"/>
  <c r="L152" i="112" l="1"/>
  <c r="K153" i="112"/>
  <c r="K154" i="112" s="1"/>
  <c r="V96" i="112"/>
  <c r="U97" i="112"/>
  <c r="U98" i="112" s="1"/>
  <c r="AF27" i="112"/>
  <c r="AF28" i="112" s="1"/>
  <c r="AG26" i="112"/>
  <c r="N138" i="112"/>
  <c r="M139" i="112"/>
  <c r="M140" i="112" s="1"/>
  <c r="Y69" i="112"/>
  <c r="Y70" i="112" s="1"/>
  <c r="Z68" i="112"/>
  <c r="Q124" i="112"/>
  <c r="P125" i="112"/>
  <c r="P126" i="112" s="1"/>
  <c r="W83" i="112"/>
  <c r="W84" i="112" s="1"/>
  <c r="X82" i="112"/>
  <c r="AI20" i="112"/>
  <c r="AI17" i="112"/>
  <c r="AC41" i="112"/>
  <c r="AC42" i="112" s="1"/>
  <c r="AD40" i="112"/>
  <c r="S111" i="112"/>
  <c r="S112" i="112" s="1"/>
  <c r="T110" i="112"/>
  <c r="C209" i="112"/>
  <c r="D194" i="112"/>
  <c r="I167" i="112"/>
  <c r="J166" i="112"/>
  <c r="AA55" i="112"/>
  <c r="AA56" i="112" s="1"/>
  <c r="AB54" i="112"/>
  <c r="G180" i="112"/>
  <c r="F181" i="112"/>
  <c r="AG27" i="112" l="1"/>
  <c r="AG28" i="112" s="1"/>
  <c r="AI27" i="112" s="1"/>
  <c r="X83" i="112"/>
  <c r="X84" i="112" s="1"/>
  <c r="Y82" i="112"/>
  <c r="Q125" i="112"/>
  <c r="Q126" i="112" s="1"/>
  <c r="R124" i="112"/>
  <c r="I168" i="112"/>
  <c r="D195" i="112"/>
  <c r="E194" i="112"/>
  <c r="O138" i="112"/>
  <c r="N139" i="112"/>
  <c r="N140" i="112" s="1"/>
  <c r="D206" i="112"/>
  <c r="C207" i="112"/>
  <c r="C206" i="112"/>
  <c r="C210" i="112"/>
  <c r="AI29" i="112"/>
  <c r="U110" i="112"/>
  <c r="T111" i="112"/>
  <c r="T112" i="112" s="1"/>
  <c r="AD41" i="112"/>
  <c r="AD42" i="112" s="1"/>
  <c r="AE40" i="112"/>
  <c r="W96" i="112"/>
  <c r="V97" i="112"/>
  <c r="V98" i="112" s="1"/>
  <c r="F182" i="112"/>
  <c r="G181" i="112"/>
  <c r="G182" i="112" s="1"/>
  <c r="H180" i="112"/>
  <c r="AB55" i="112"/>
  <c r="AB56" i="112" s="1"/>
  <c r="AC54" i="112"/>
  <c r="Z69" i="112"/>
  <c r="Z70" i="112" s="1"/>
  <c r="AA68" i="112"/>
  <c r="J167" i="112"/>
  <c r="J168" i="112" s="1"/>
  <c r="K166" i="112"/>
  <c r="L153" i="112"/>
  <c r="L154" i="112" s="1"/>
  <c r="M152" i="112"/>
  <c r="C208" i="112" l="1"/>
  <c r="D208" i="112" s="1"/>
  <c r="I180" i="112"/>
  <c r="H181" i="112"/>
  <c r="P138" i="112"/>
  <c r="O139" i="112"/>
  <c r="O140" i="112" s="1"/>
  <c r="AB68" i="112"/>
  <c r="AA69" i="112"/>
  <c r="AA70" i="112" s="1"/>
  <c r="AD54" i="112"/>
  <c r="AC55" i="112"/>
  <c r="AC56" i="112" s="1"/>
  <c r="D196" i="112"/>
  <c r="X96" i="112"/>
  <c r="W97" i="112"/>
  <c r="W98" i="112" s="1"/>
  <c r="AE41" i="112"/>
  <c r="AE42" i="112" s="1"/>
  <c r="AF40" i="112"/>
  <c r="S124" i="112"/>
  <c r="R125" i="112"/>
  <c r="R126" i="112" s="1"/>
  <c r="M153" i="112"/>
  <c r="M154" i="112" s="1"/>
  <c r="N152" i="112"/>
  <c r="V110" i="112"/>
  <c r="U111" i="112"/>
  <c r="U112" i="112" s="1"/>
  <c r="Y83" i="112"/>
  <c r="Y84" i="112" s="1"/>
  <c r="Z82" i="112"/>
  <c r="F194" i="112"/>
  <c r="E195" i="112"/>
  <c r="E196" i="112" s="1"/>
  <c r="L166" i="112"/>
  <c r="K167" i="112"/>
  <c r="K168" i="112" s="1"/>
  <c r="AI31" i="112"/>
  <c r="AI33" i="112"/>
  <c r="AI34" i="112" s="1"/>
  <c r="C223" i="112" l="1"/>
  <c r="C224" i="112" s="1"/>
  <c r="F195" i="112"/>
  <c r="G194" i="112"/>
  <c r="AE54" i="112"/>
  <c r="AD55" i="112"/>
  <c r="AD56" i="112" s="1"/>
  <c r="AA82" i="112"/>
  <c r="Z83" i="112"/>
  <c r="Z84" i="112" s="1"/>
  <c r="W110" i="112"/>
  <c r="V111" i="112"/>
  <c r="V112" i="112" s="1"/>
  <c r="N153" i="112"/>
  <c r="N154" i="112" s="1"/>
  <c r="O152" i="112"/>
  <c r="AC68" i="112"/>
  <c r="AB69" i="112"/>
  <c r="AB70" i="112" s="1"/>
  <c r="T124" i="112"/>
  <c r="S125" i="112"/>
  <c r="S126" i="112" s="1"/>
  <c r="H182" i="112"/>
  <c r="Y96" i="112"/>
  <c r="X97" i="112"/>
  <c r="X98" i="112" s="1"/>
  <c r="L167" i="112"/>
  <c r="L168" i="112" s="1"/>
  <c r="M166" i="112"/>
  <c r="D209" i="112"/>
  <c r="E208" i="112"/>
  <c r="Q138" i="112"/>
  <c r="P139" i="112"/>
  <c r="P140" i="112" s="1"/>
  <c r="AF41" i="112"/>
  <c r="AF42" i="112" s="1"/>
  <c r="AG40" i="112"/>
  <c r="J180" i="112"/>
  <c r="I181" i="112"/>
  <c r="I182" i="112" s="1"/>
  <c r="C220" i="112" l="1"/>
  <c r="C221" i="112"/>
  <c r="D220" i="112"/>
  <c r="O153" i="112"/>
  <c r="O154" i="112" s="1"/>
  <c r="P152" i="112"/>
  <c r="M167" i="112"/>
  <c r="M168" i="112" s="1"/>
  <c r="N166" i="112"/>
  <c r="AF54" i="112"/>
  <c r="AE55" i="112"/>
  <c r="AE56" i="112" s="1"/>
  <c r="U124" i="112"/>
  <c r="T125" i="112"/>
  <c r="T126" i="112" s="1"/>
  <c r="H194" i="112"/>
  <c r="G195" i="112"/>
  <c r="G196" i="112" s="1"/>
  <c r="R138" i="112"/>
  <c r="Q139" i="112"/>
  <c r="Q140" i="112" s="1"/>
  <c r="X110" i="112"/>
  <c r="W111" i="112"/>
  <c r="W112" i="112" s="1"/>
  <c r="E209" i="112"/>
  <c r="E210" i="112" s="1"/>
  <c r="F208" i="112"/>
  <c r="D210" i="112"/>
  <c r="F196" i="112"/>
  <c r="AG41" i="112"/>
  <c r="Z96" i="112"/>
  <c r="Y97" i="112"/>
  <c r="Y98" i="112" s="1"/>
  <c r="AB82" i="112"/>
  <c r="AA83" i="112"/>
  <c r="AA84" i="112" s="1"/>
  <c r="J181" i="112"/>
  <c r="K180" i="112"/>
  <c r="AC69" i="112"/>
  <c r="AC70" i="112" s="1"/>
  <c r="AD68" i="112"/>
  <c r="C222" i="112" l="1"/>
  <c r="D222" i="112" s="1"/>
  <c r="V124" i="112"/>
  <c r="U125" i="112"/>
  <c r="U126" i="112" s="1"/>
  <c r="O166" i="112"/>
  <c r="N167" i="112"/>
  <c r="N168" i="112" s="1"/>
  <c r="R139" i="112"/>
  <c r="R140" i="112" s="1"/>
  <c r="S138" i="112"/>
  <c r="AA96" i="112"/>
  <c r="Z97" i="112"/>
  <c r="Z98" i="112" s="1"/>
  <c r="Y110" i="112"/>
  <c r="X111" i="112"/>
  <c r="X112" i="112" s="1"/>
  <c r="K181" i="112"/>
  <c r="K182" i="112" s="1"/>
  <c r="L180" i="112"/>
  <c r="J182" i="112"/>
  <c r="I194" i="112"/>
  <c r="H195" i="112"/>
  <c r="H196" i="112" s="1"/>
  <c r="F209" i="112"/>
  <c r="G208" i="112"/>
  <c r="P153" i="112"/>
  <c r="P154" i="112" s="1"/>
  <c r="Q152" i="112"/>
  <c r="AD69" i="112"/>
  <c r="AD70" i="112" s="1"/>
  <c r="AE68" i="112"/>
  <c r="AC82" i="112"/>
  <c r="AB83" i="112"/>
  <c r="AB84" i="112" s="1"/>
  <c r="AG42" i="112"/>
  <c r="AI41" i="112" s="1"/>
  <c r="AI43" i="112"/>
  <c r="AG54" i="112"/>
  <c r="AF55" i="112"/>
  <c r="AF56" i="112" s="1"/>
  <c r="C237" i="112" l="1"/>
  <c r="C235" i="112" s="1"/>
  <c r="E222" i="112"/>
  <c r="F222" i="112" s="1"/>
  <c r="D223" i="112"/>
  <c r="D224" i="112" s="1"/>
  <c r="C238" i="112"/>
  <c r="C234" i="112"/>
  <c r="S139" i="112"/>
  <c r="S140" i="112" s="1"/>
  <c r="T138" i="112"/>
  <c r="AD82" i="112"/>
  <c r="AC83" i="112"/>
  <c r="AC84" i="112" s="1"/>
  <c r="Z110" i="112"/>
  <c r="Y111" i="112"/>
  <c r="Y112" i="112" s="1"/>
  <c r="AF68" i="112"/>
  <c r="AE69" i="112"/>
  <c r="AE70" i="112" s="1"/>
  <c r="R152" i="112"/>
  <c r="Q153" i="112"/>
  <c r="Q154" i="112" s="1"/>
  <c r="M180" i="112"/>
  <c r="L181" i="112"/>
  <c r="L182" i="112" s="1"/>
  <c r="F210" i="112"/>
  <c r="E223" i="112"/>
  <c r="E224" i="112" s="1"/>
  <c r="AG55" i="112"/>
  <c r="P166" i="112"/>
  <c r="O167" i="112"/>
  <c r="O168" i="112" s="1"/>
  <c r="AB96" i="112"/>
  <c r="AA97" i="112"/>
  <c r="AA98" i="112" s="1"/>
  <c r="AI45" i="112"/>
  <c r="AI47" i="112"/>
  <c r="AI48" i="112" s="1"/>
  <c r="J194" i="112"/>
  <c r="I195" i="112"/>
  <c r="I196" i="112" s="1"/>
  <c r="H208" i="112"/>
  <c r="G209" i="112"/>
  <c r="G210" i="112" s="1"/>
  <c r="V125" i="112"/>
  <c r="V126" i="112" s="1"/>
  <c r="W124" i="112"/>
  <c r="D234" i="112" l="1"/>
  <c r="C236" i="112" s="1"/>
  <c r="AB97" i="112"/>
  <c r="AB98" i="112" s="1"/>
  <c r="AC96" i="112"/>
  <c r="K194" i="112"/>
  <c r="J195" i="112"/>
  <c r="J196" i="112" s="1"/>
  <c r="F223" i="112"/>
  <c r="F224" i="112" s="1"/>
  <c r="G222" i="112"/>
  <c r="R153" i="112"/>
  <c r="R154" i="112" s="1"/>
  <c r="S152" i="112"/>
  <c r="P167" i="112"/>
  <c r="P168" i="112" s="1"/>
  <c r="Q166" i="112"/>
  <c r="Z111" i="112"/>
  <c r="Z112" i="112" s="1"/>
  <c r="AA110" i="112"/>
  <c r="AG56" i="112"/>
  <c r="AI55" i="112" s="1"/>
  <c r="AI57" i="112"/>
  <c r="T139" i="112"/>
  <c r="T140" i="112" s="1"/>
  <c r="U138" i="112"/>
  <c r="H209" i="112"/>
  <c r="I208" i="112"/>
  <c r="M181" i="112"/>
  <c r="M182" i="112" s="1"/>
  <c r="N180" i="112"/>
  <c r="AG68" i="112"/>
  <c r="AF69" i="112"/>
  <c r="AF70" i="112" s="1"/>
  <c r="W125" i="112"/>
  <c r="W126" i="112" s="1"/>
  <c r="X124" i="112"/>
  <c r="AE82" i="112"/>
  <c r="AD83" i="112"/>
  <c r="AD84" i="112" s="1"/>
  <c r="C251" i="112" l="1"/>
  <c r="C249" i="112" s="1"/>
  <c r="D236" i="112"/>
  <c r="E236" i="112" s="1"/>
  <c r="C248" i="112"/>
  <c r="D248" i="112"/>
  <c r="J208" i="112"/>
  <c r="I209" i="112"/>
  <c r="I210" i="112" s="1"/>
  <c r="Q167" i="112"/>
  <c r="Q168" i="112" s="1"/>
  <c r="R166" i="112"/>
  <c r="E237" i="112"/>
  <c r="E238" i="112" s="1"/>
  <c r="F236" i="112"/>
  <c r="AG69" i="112"/>
  <c r="AI59" i="112"/>
  <c r="AI61" i="112"/>
  <c r="AI62" i="112" s="1"/>
  <c r="O180" i="112"/>
  <c r="N181" i="112"/>
  <c r="N182" i="112" s="1"/>
  <c r="H210" i="112"/>
  <c r="S153" i="112"/>
  <c r="S154" i="112" s="1"/>
  <c r="T152" i="112"/>
  <c r="U139" i="112"/>
  <c r="U140" i="112" s="1"/>
  <c r="V138" i="112"/>
  <c r="H222" i="112"/>
  <c r="G223" i="112"/>
  <c r="G224" i="112" s="1"/>
  <c r="AE83" i="112"/>
  <c r="AE84" i="112" s="1"/>
  <c r="AF82" i="112"/>
  <c r="K195" i="112"/>
  <c r="K196" i="112" s="1"/>
  <c r="L194" i="112"/>
  <c r="Y124" i="112"/>
  <c r="X125" i="112"/>
  <c r="X126" i="112" s="1"/>
  <c r="AC97" i="112"/>
  <c r="AC98" i="112" s="1"/>
  <c r="AD96" i="112"/>
  <c r="AA111" i="112"/>
  <c r="AA112" i="112" s="1"/>
  <c r="AB110" i="112"/>
  <c r="D237" i="112" l="1"/>
  <c r="D238" i="112" s="1"/>
  <c r="C252" i="112"/>
  <c r="C250" i="112"/>
  <c r="C265" i="112" s="1"/>
  <c r="C262" i="112" s="1"/>
  <c r="AD97" i="112"/>
  <c r="AD98" i="112" s="1"/>
  <c r="AE96" i="112"/>
  <c r="S166" i="112"/>
  <c r="R167" i="112"/>
  <c r="R168" i="112" s="1"/>
  <c r="P180" i="112"/>
  <c r="O181" i="112"/>
  <c r="O182" i="112" s="1"/>
  <c r="AF83" i="112"/>
  <c r="AF84" i="112" s="1"/>
  <c r="AG82" i="112"/>
  <c r="V139" i="112"/>
  <c r="V140" i="112" s="1"/>
  <c r="W138" i="112"/>
  <c r="AG70" i="112"/>
  <c r="AI69" i="112" s="1"/>
  <c r="AI71" i="112"/>
  <c r="G236" i="112"/>
  <c r="F237" i="112"/>
  <c r="F238" i="112" s="1"/>
  <c r="Z124" i="112"/>
  <c r="Y125" i="112"/>
  <c r="Y126" i="112" s="1"/>
  <c r="I222" i="112"/>
  <c r="H223" i="112"/>
  <c r="H224" i="112" s="1"/>
  <c r="AC110" i="112"/>
  <c r="AB111" i="112"/>
  <c r="AB112" i="112" s="1"/>
  <c r="T153" i="112"/>
  <c r="T154" i="112" s="1"/>
  <c r="U152" i="112"/>
  <c r="L195" i="112"/>
  <c r="L196" i="112" s="1"/>
  <c r="M194" i="112"/>
  <c r="C266" i="112"/>
  <c r="C263" i="112"/>
  <c r="K208" i="112"/>
  <c r="J209" i="112"/>
  <c r="D262" i="112" l="1"/>
  <c r="D250" i="112"/>
  <c r="E250" i="112" s="1"/>
  <c r="AG83" i="112"/>
  <c r="AI85" i="112" s="1"/>
  <c r="F250" i="112"/>
  <c r="AC111" i="112"/>
  <c r="AC112" i="112" s="1"/>
  <c r="AD110" i="112"/>
  <c r="P181" i="112"/>
  <c r="P182" i="112" s="1"/>
  <c r="Q180" i="112"/>
  <c r="AG84" i="112"/>
  <c r="AI83" i="112" s="1"/>
  <c r="U153" i="112"/>
  <c r="U154" i="112" s="1"/>
  <c r="V152" i="112"/>
  <c r="H236" i="112"/>
  <c r="G237" i="112"/>
  <c r="G238" i="112" s="1"/>
  <c r="K209" i="112"/>
  <c r="K210" i="112" s="1"/>
  <c r="L208" i="112"/>
  <c r="I223" i="112"/>
  <c r="I224" i="112" s="1"/>
  <c r="J222" i="112"/>
  <c r="M195" i="112"/>
  <c r="M196" i="112" s="1"/>
  <c r="N194" i="112"/>
  <c r="AE97" i="112"/>
  <c r="AE98" i="112" s="1"/>
  <c r="AF96" i="112"/>
  <c r="AI75" i="112"/>
  <c r="AI76" i="112" s="1"/>
  <c r="AI73" i="112"/>
  <c r="X138" i="112"/>
  <c r="W139" i="112"/>
  <c r="W140" i="112" s="1"/>
  <c r="J210" i="112"/>
  <c r="S167" i="112"/>
  <c r="S168" i="112" s="1"/>
  <c r="T166" i="112"/>
  <c r="C264" i="112"/>
  <c r="Z125" i="112"/>
  <c r="Z126" i="112" s="1"/>
  <c r="AA124" i="112"/>
  <c r="D251" i="112" l="1"/>
  <c r="E251" i="112" s="1"/>
  <c r="E252" i="112" s="1"/>
  <c r="Q181" i="112"/>
  <c r="Q182" i="112" s="1"/>
  <c r="R180" i="112"/>
  <c r="AD111" i="112"/>
  <c r="AD112" i="112" s="1"/>
  <c r="AE110" i="112"/>
  <c r="AG96" i="112"/>
  <c r="AF97" i="112"/>
  <c r="AF98" i="112" s="1"/>
  <c r="J223" i="112"/>
  <c r="J224" i="112" s="1"/>
  <c r="K222" i="112"/>
  <c r="AI87" i="112"/>
  <c r="AI89" i="112"/>
  <c r="AI90" i="112" s="1"/>
  <c r="X139" i="112"/>
  <c r="X140" i="112" s="1"/>
  <c r="Y138" i="112"/>
  <c r="F251" i="112"/>
  <c r="F252" i="112" s="1"/>
  <c r="G250" i="112"/>
  <c r="AA125" i="112"/>
  <c r="AA126" i="112" s="1"/>
  <c r="AB124" i="112"/>
  <c r="C279" i="112"/>
  <c r="D264" i="112"/>
  <c r="T167" i="112"/>
  <c r="T168" i="112" s="1"/>
  <c r="U166" i="112"/>
  <c r="M208" i="112"/>
  <c r="L209" i="112"/>
  <c r="L210" i="112" s="1"/>
  <c r="I236" i="112"/>
  <c r="H237" i="112"/>
  <c r="H238" i="112" s="1"/>
  <c r="W152" i="112"/>
  <c r="V153" i="112"/>
  <c r="V154" i="112" s="1"/>
  <c r="N195" i="112"/>
  <c r="N196" i="112" s="1"/>
  <c r="O194" i="112"/>
  <c r="D252" i="112" l="1"/>
  <c r="X152" i="112"/>
  <c r="W153" i="112"/>
  <c r="W154" i="112" s="1"/>
  <c r="Y139" i="112"/>
  <c r="Y140" i="112" s="1"/>
  <c r="Z138" i="112"/>
  <c r="J236" i="112"/>
  <c r="I237" i="112"/>
  <c r="I238" i="112" s="1"/>
  <c r="L222" i="112"/>
  <c r="K223" i="112"/>
  <c r="K224" i="112" s="1"/>
  <c r="N208" i="112"/>
  <c r="M209" i="112"/>
  <c r="M210" i="112" s="1"/>
  <c r="H250" i="112"/>
  <c r="G251" i="112"/>
  <c r="G252" i="112" s="1"/>
  <c r="P194" i="112"/>
  <c r="O195" i="112"/>
  <c r="O196" i="112" s="1"/>
  <c r="V166" i="112"/>
  <c r="U167" i="112"/>
  <c r="U168" i="112" s="1"/>
  <c r="AG97" i="112"/>
  <c r="AE111" i="112"/>
  <c r="AE112" i="112" s="1"/>
  <c r="AF110" i="112"/>
  <c r="D265" i="112"/>
  <c r="E264" i="112"/>
  <c r="C277" i="112"/>
  <c r="C276" i="112"/>
  <c r="D276" i="112"/>
  <c r="C280" i="112"/>
  <c r="R181" i="112"/>
  <c r="R182" i="112" s="1"/>
  <c r="S180" i="112"/>
  <c r="AB125" i="112"/>
  <c r="AB126" i="112" s="1"/>
  <c r="AC124" i="112"/>
  <c r="AD124" i="112" l="1"/>
  <c r="AC125" i="112"/>
  <c r="AC126" i="112" s="1"/>
  <c r="W166" i="112"/>
  <c r="V167" i="112"/>
  <c r="V168" i="112" s="1"/>
  <c r="Q194" i="112"/>
  <c r="P195" i="112"/>
  <c r="P196" i="112" s="1"/>
  <c r="S181" i="112"/>
  <c r="S182" i="112" s="1"/>
  <c r="T180" i="112"/>
  <c r="H251" i="112"/>
  <c r="H252" i="112" s="1"/>
  <c r="I250" i="112"/>
  <c r="O208" i="112"/>
  <c r="N209" i="112"/>
  <c r="N210" i="112" s="1"/>
  <c r="AG98" i="112"/>
  <c r="AI97" i="112" s="1"/>
  <c r="AI99" i="112"/>
  <c r="Y152" i="112"/>
  <c r="X153" i="112"/>
  <c r="X154" i="112" s="1"/>
  <c r="C278" i="112"/>
  <c r="L223" i="112"/>
  <c r="L224" i="112" s="1"/>
  <c r="M222" i="112"/>
  <c r="E265" i="112"/>
  <c r="E266" i="112" s="1"/>
  <c r="F264" i="112"/>
  <c r="K236" i="112"/>
  <c r="J237" i="112"/>
  <c r="J238" i="112" s="1"/>
  <c r="D266" i="112"/>
  <c r="Z139" i="112"/>
  <c r="Z140" i="112" s="1"/>
  <c r="AA138" i="112"/>
  <c r="AF111" i="112"/>
  <c r="AF112" i="112" s="1"/>
  <c r="AG110" i="112"/>
  <c r="Z152" i="112" l="1"/>
  <c r="Y153" i="112"/>
  <c r="Y154" i="112" s="1"/>
  <c r="AG111" i="112"/>
  <c r="AA139" i="112"/>
  <c r="AA140" i="112" s="1"/>
  <c r="AB138" i="112"/>
  <c r="O209" i="112"/>
  <c r="O210" i="112" s="1"/>
  <c r="P208" i="112"/>
  <c r="L236" i="112"/>
  <c r="K237" i="112"/>
  <c r="K238" i="112" s="1"/>
  <c r="AI101" i="112"/>
  <c r="AI103" i="112"/>
  <c r="AI104" i="112" s="1"/>
  <c r="I251" i="112"/>
  <c r="I252" i="112" s="1"/>
  <c r="J250" i="112"/>
  <c r="T181" i="112"/>
  <c r="T182" i="112" s="1"/>
  <c r="U180" i="112"/>
  <c r="F265" i="112"/>
  <c r="G264" i="112"/>
  <c r="Q195" i="112"/>
  <c r="Q196" i="112" s="1"/>
  <c r="R194" i="112"/>
  <c r="M223" i="112"/>
  <c r="M224" i="112" s="1"/>
  <c r="N222" i="112"/>
  <c r="W167" i="112"/>
  <c r="W168" i="112" s="1"/>
  <c r="X166" i="112"/>
  <c r="D278" i="112"/>
  <c r="C293" i="112"/>
  <c r="AD125" i="112"/>
  <c r="AD126" i="112" s="1"/>
  <c r="AE124" i="112"/>
  <c r="V180" i="112" l="1"/>
  <c r="U181" i="112"/>
  <c r="U182" i="112" s="1"/>
  <c r="C291" i="112"/>
  <c r="D290" i="112"/>
  <c r="C290" i="112"/>
  <c r="C294" i="112"/>
  <c r="D279" i="112"/>
  <c r="E278" i="112"/>
  <c r="M236" i="112"/>
  <c r="L237" i="112"/>
  <c r="L238" i="112" s="1"/>
  <c r="Y166" i="112"/>
  <c r="X167" i="112"/>
  <c r="X168" i="112" s="1"/>
  <c r="P209" i="112"/>
  <c r="P210" i="112" s="1"/>
  <c r="Q208" i="112"/>
  <c r="O222" i="112"/>
  <c r="N223" i="112"/>
  <c r="N224" i="112" s="1"/>
  <c r="AC138" i="112"/>
  <c r="AB139" i="112"/>
  <c r="AB140" i="112" s="1"/>
  <c r="S194" i="112"/>
  <c r="R195" i="112"/>
  <c r="R196" i="112" s="1"/>
  <c r="J251" i="112"/>
  <c r="J252" i="112" s="1"/>
  <c r="K250" i="112"/>
  <c r="AE125" i="112"/>
  <c r="AE126" i="112" s="1"/>
  <c r="AF124" i="112"/>
  <c r="AG112" i="112"/>
  <c r="AI111" i="112" s="1"/>
  <c r="AI113" i="112"/>
  <c r="H264" i="112"/>
  <c r="G265" i="112"/>
  <c r="G266" i="112" s="1"/>
  <c r="F266" i="112"/>
  <c r="Z153" i="112"/>
  <c r="Z154" i="112" s="1"/>
  <c r="AA152" i="112"/>
  <c r="C292" i="112" l="1"/>
  <c r="R208" i="112"/>
  <c r="Q209" i="112"/>
  <c r="Q210" i="112" s="1"/>
  <c r="AI117" i="112"/>
  <c r="AI118" i="112" s="1"/>
  <c r="AI115" i="112"/>
  <c r="O223" i="112"/>
  <c r="O224" i="112" s="1"/>
  <c r="P222" i="112"/>
  <c r="I264" i="112"/>
  <c r="H265" i="112"/>
  <c r="H266" i="112" s="1"/>
  <c r="Z166" i="112"/>
  <c r="Y167" i="112"/>
  <c r="Y168" i="112" s="1"/>
  <c r="S195" i="112"/>
  <c r="S196" i="112" s="1"/>
  <c r="T194" i="112"/>
  <c r="AC139" i="112"/>
  <c r="AC140" i="112" s="1"/>
  <c r="AD138" i="112"/>
  <c r="N236" i="112"/>
  <c r="M237" i="112"/>
  <c r="M238" i="112" s="1"/>
  <c r="AF125" i="112"/>
  <c r="AF126" i="112" s="1"/>
  <c r="AG124" i="112"/>
  <c r="E279" i="112"/>
  <c r="E280" i="112" s="1"/>
  <c r="F278" i="112"/>
  <c r="D280" i="112"/>
  <c r="K251" i="112"/>
  <c r="K252" i="112" s="1"/>
  <c r="L250" i="112"/>
  <c r="AB152" i="112"/>
  <c r="AA153" i="112"/>
  <c r="AA154" i="112" s="1"/>
  <c r="V181" i="112"/>
  <c r="V182" i="112" s="1"/>
  <c r="W180" i="112"/>
  <c r="AG125" i="112" l="1"/>
  <c r="D292" i="112"/>
  <c r="E292" i="112" s="1"/>
  <c r="C307" i="112"/>
  <c r="C308" i="112" s="1"/>
  <c r="D293" i="112"/>
  <c r="D294" i="112" s="1"/>
  <c r="AE138" i="112"/>
  <c r="AD139" i="112"/>
  <c r="AD140" i="112" s="1"/>
  <c r="T195" i="112"/>
  <c r="T196" i="112" s="1"/>
  <c r="U194" i="112"/>
  <c r="I265" i="112"/>
  <c r="I266" i="112" s="1"/>
  <c r="J264" i="112"/>
  <c r="W181" i="112"/>
  <c r="W182" i="112" s="1"/>
  <c r="X180" i="112"/>
  <c r="AC152" i="112"/>
  <c r="AB153" i="112"/>
  <c r="AB154" i="112" s="1"/>
  <c r="F292" i="112"/>
  <c r="M250" i="112"/>
  <c r="L251" i="112"/>
  <c r="L252" i="112" s="1"/>
  <c r="F279" i="112"/>
  <c r="G278" i="112"/>
  <c r="Q222" i="112"/>
  <c r="P223" i="112"/>
  <c r="P224" i="112" s="1"/>
  <c r="AA166" i="112"/>
  <c r="Z167" i="112"/>
  <c r="Z168" i="112" s="1"/>
  <c r="AG126" i="112"/>
  <c r="AI125" i="112" s="1"/>
  <c r="AI127" i="112"/>
  <c r="O236" i="112"/>
  <c r="N237" i="112"/>
  <c r="N238" i="112" s="1"/>
  <c r="S208" i="112"/>
  <c r="R209" i="112"/>
  <c r="R210" i="112" s="1"/>
  <c r="E293" i="112" l="1"/>
  <c r="E294" i="112" s="1"/>
  <c r="AB166" i="112"/>
  <c r="AA167" i="112"/>
  <c r="AA168" i="112" s="1"/>
  <c r="J265" i="112"/>
  <c r="J266" i="112" s="1"/>
  <c r="K264" i="112"/>
  <c r="R222" i="112"/>
  <c r="Q223" i="112"/>
  <c r="Q224" i="112" s="1"/>
  <c r="U195" i="112"/>
  <c r="U196" i="112" s="1"/>
  <c r="V194" i="112"/>
  <c r="G279" i="112"/>
  <c r="G280" i="112" s="1"/>
  <c r="H278" i="112"/>
  <c r="F280" i="112"/>
  <c r="M251" i="112"/>
  <c r="M252" i="112" s="1"/>
  <c r="N250" i="112"/>
  <c r="G292" i="112"/>
  <c r="F293" i="112"/>
  <c r="T208" i="112"/>
  <c r="S209" i="112"/>
  <c r="S210" i="112" s="1"/>
  <c r="O237" i="112"/>
  <c r="O238" i="112" s="1"/>
  <c r="P236" i="112"/>
  <c r="AI129" i="112"/>
  <c r="AI131" i="112"/>
  <c r="AI132" i="112" s="1"/>
  <c r="AC153" i="112"/>
  <c r="AC154" i="112" s="1"/>
  <c r="AD152" i="112"/>
  <c r="Y180" i="112"/>
  <c r="X181" i="112"/>
  <c r="X182" i="112" s="1"/>
  <c r="AF138" i="112"/>
  <c r="AE139" i="112"/>
  <c r="AE140" i="112" s="1"/>
  <c r="Z180" i="112" l="1"/>
  <c r="Y181" i="112"/>
  <c r="Y182" i="112" s="1"/>
  <c r="V195" i="112"/>
  <c r="V196" i="112" s="1"/>
  <c r="W194" i="112"/>
  <c r="F294" i="112"/>
  <c r="G293" i="112"/>
  <c r="G294" i="112" s="1"/>
  <c r="H292" i="112"/>
  <c r="N251" i="112"/>
  <c r="N252" i="112" s="1"/>
  <c r="O250" i="112"/>
  <c r="AG138" i="112"/>
  <c r="AF139" i="112"/>
  <c r="AF140" i="112" s="1"/>
  <c r="H279" i="112"/>
  <c r="H280" i="112" s="1"/>
  <c r="I278" i="112"/>
  <c r="AE152" i="112"/>
  <c r="AD153" i="112"/>
  <c r="AD154" i="112" s="1"/>
  <c r="P237" i="112"/>
  <c r="P238" i="112" s="1"/>
  <c r="Q236" i="112"/>
  <c r="R223" i="112"/>
  <c r="R224" i="112" s="1"/>
  <c r="S222" i="112"/>
  <c r="L264" i="112"/>
  <c r="K265" i="112"/>
  <c r="K266" i="112" s="1"/>
  <c r="U208" i="112"/>
  <c r="T209" i="112"/>
  <c r="T210" i="112" s="1"/>
  <c r="AC166" i="112"/>
  <c r="AB167" i="112"/>
  <c r="AB168" i="112" s="1"/>
  <c r="AG139" i="112" l="1"/>
  <c r="AG140" i="112" s="1"/>
  <c r="AI139" i="112" s="1"/>
  <c r="I279" i="112"/>
  <c r="I280" i="112" s="1"/>
  <c r="J278" i="112"/>
  <c r="AE153" i="112"/>
  <c r="AE154" i="112" s="1"/>
  <c r="AF152" i="112"/>
  <c r="AC167" i="112"/>
  <c r="AC168" i="112" s="1"/>
  <c r="AD166" i="112"/>
  <c r="P250" i="112"/>
  <c r="O251" i="112"/>
  <c r="O252" i="112" s="1"/>
  <c r="U209" i="112"/>
  <c r="U210" i="112" s="1"/>
  <c r="V208" i="112"/>
  <c r="H293" i="112"/>
  <c r="H294" i="112" s="1"/>
  <c r="I292" i="112"/>
  <c r="M264" i="112"/>
  <c r="L265" i="112"/>
  <c r="L266" i="112" s="1"/>
  <c r="T222" i="112"/>
  <c r="S223" i="112"/>
  <c r="S224" i="112" s="1"/>
  <c r="W195" i="112"/>
  <c r="W196" i="112" s="1"/>
  <c r="X194" i="112"/>
  <c r="R236" i="112"/>
  <c r="Q237" i="112"/>
  <c r="Q238" i="112" s="1"/>
  <c r="AA180" i="112"/>
  <c r="Z181" i="112"/>
  <c r="Z182" i="112" s="1"/>
  <c r="AI141" i="112" l="1"/>
  <c r="AI145" i="112" s="1"/>
  <c r="AI146" i="112" s="1"/>
  <c r="W208" i="112"/>
  <c r="V209" i="112"/>
  <c r="V210" i="112" s="1"/>
  <c r="I293" i="112"/>
  <c r="I294" i="112" s="1"/>
  <c r="J292" i="112"/>
  <c r="N264" i="112"/>
  <c r="M265" i="112"/>
  <c r="M266" i="112" s="1"/>
  <c r="P251" i="112"/>
  <c r="P252" i="112" s="1"/>
  <c r="Q250" i="112"/>
  <c r="AB180" i="112"/>
  <c r="AA181" i="112"/>
  <c r="AA182" i="112" s="1"/>
  <c r="AD167" i="112"/>
  <c r="AD168" i="112" s="1"/>
  <c r="AE166" i="112"/>
  <c r="S236" i="112"/>
  <c r="R237" i="112"/>
  <c r="R238" i="112" s="1"/>
  <c r="Y194" i="112"/>
  <c r="X195" i="112"/>
  <c r="X196" i="112" s="1"/>
  <c r="K278" i="112"/>
  <c r="J279" i="112"/>
  <c r="J280" i="112" s="1"/>
  <c r="AG152" i="112"/>
  <c r="AF153" i="112"/>
  <c r="AF154" i="112" s="1"/>
  <c r="T223" i="112"/>
  <c r="T224" i="112" s="1"/>
  <c r="U222" i="112"/>
  <c r="AI143" i="112" l="1"/>
  <c r="AG153" i="112"/>
  <c r="AG154" i="112" s="1"/>
  <c r="AI153" i="112" s="1"/>
  <c r="S237" i="112"/>
  <c r="S238" i="112" s="1"/>
  <c r="T236" i="112"/>
  <c r="AF166" i="112"/>
  <c r="AE167" i="112"/>
  <c r="AE168" i="112" s="1"/>
  <c r="R250" i="112"/>
  <c r="Q251" i="112"/>
  <c r="Q252" i="112" s="1"/>
  <c r="K292" i="112"/>
  <c r="J293" i="112"/>
  <c r="J294" i="112" s="1"/>
  <c r="L278" i="112"/>
  <c r="K279" i="112"/>
  <c r="K280" i="112" s="1"/>
  <c r="AC180" i="112"/>
  <c r="AB181" i="112"/>
  <c r="AB182" i="112" s="1"/>
  <c r="U223" i="112"/>
  <c r="U224" i="112" s="1"/>
  <c r="V222" i="112"/>
  <c r="N265" i="112"/>
  <c r="N266" i="112" s="1"/>
  <c r="O264" i="112"/>
  <c r="Y195" i="112"/>
  <c r="Y196" i="112" s="1"/>
  <c r="Z194" i="112"/>
  <c r="X208" i="112"/>
  <c r="W209" i="112"/>
  <c r="W210" i="112" s="1"/>
  <c r="AI155" i="112" l="1"/>
  <c r="M278" i="112"/>
  <c r="L279" i="112"/>
  <c r="L280" i="112" s="1"/>
  <c r="K293" i="112"/>
  <c r="K294" i="112" s="1"/>
  <c r="L292" i="112"/>
  <c r="AG166" i="112"/>
  <c r="AF167" i="112"/>
  <c r="AF168" i="112" s="1"/>
  <c r="O265" i="112"/>
  <c r="O266" i="112" s="1"/>
  <c r="P264" i="112"/>
  <c r="U236" i="112"/>
  <c r="T237" i="112"/>
  <c r="T238" i="112" s="1"/>
  <c r="AI157" i="112"/>
  <c r="AI159" i="112"/>
  <c r="AI160" i="112" s="1"/>
  <c r="V223" i="112"/>
  <c r="V224" i="112" s="1"/>
  <c r="W222" i="112"/>
  <c r="AD180" i="112"/>
  <c r="AC181" i="112"/>
  <c r="AC182" i="112" s="1"/>
  <c r="Y208" i="112"/>
  <c r="X209" i="112"/>
  <c r="X210" i="112" s="1"/>
  <c r="S250" i="112"/>
  <c r="R251" i="112"/>
  <c r="R252" i="112" s="1"/>
  <c r="AA194" i="112"/>
  <c r="Z195" i="112"/>
  <c r="Z196" i="112" s="1"/>
  <c r="AG167" i="112" l="1"/>
  <c r="AG168" i="112" s="1"/>
  <c r="AI167" i="112" s="1"/>
  <c r="AD181" i="112"/>
  <c r="AD182" i="112" s="1"/>
  <c r="AE180" i="112"/>
  <c r="X222" i="112"/>
  <c r="W223" i="112"/>
  <c r="W224" i="112" s="1"/>
  <c r="P265" i="112"/>
  <c r="P266" i="112" s="1"/>
  <c r="Q264" i="112"/>
  <c r="AB194" i="112"/>
  <c r="AA195" i="112"/>
  <c r="AA196" i="112" s="1"/>
  <c r="L293" i="112"/>
  <c r="L294" i="112" s="1"/>
  <c r="M292" i="112"/>
  <c r="S251" i="112"/>
  <c r="S252" i="112" s="1"/>
  <c r="T250" i="112"/>
  <c r="U237" i="112"/>
  <c r="U238" i="112" s="1"/>
  <c r="V236" i="112"/>
  <c r="AI169" i="112"/>
  <c r="Z208" i="112"/>
  <c r="Y209" i="112"/>
  <c r="Y210" i="112" s="1"/>
  <c r="M279" i="112"/>
  <c r="M280" i="112" s="1"/>
  <c r="N278" i="112"/>
  <c r="X223" i="112" l="1"/>
  <c r="X224" i="112" s="1"/>
  <c r="Y222" i="112"/>
  <c r="AI173" i="112"/>
  <c r="AI174" i="112" s="1"/>
  <c r="AI171" i="112"/>
  <c r="M293" i="112"/>
  <c r="M294" i="112" s="1"/>
  <c r="N292" i="112"/>
  <c r="R264" i="112"/>
  <c r="Q265" i="112"/>
  <c r="Q266" i="112" s="1"/>
  <c r="AE181" i="112"/>
  <c r="AE182" i="112" s="1"/>
  <c r="AF180" i="112"/>
  <c r="V237" i="112"/>
  <c r="V238" i="112" s="1"/>
  <c r="W236" i="112"/>
  <c r="T251" i="112"/>
  <c r="T252" i="112" s="1"/>
  <c r="U250" i="112"/>
  <c r="AC194" i="112"/>
  <c r="AB195" i="112"/>
  <c r="AB196" i="112" s="1"/>
  <c r="N279" i="112"/>
  <c r="N280" i="112" s="1"/>
  <c r="O278" i="112"/>
  <c r="Z209" i="112"/>
  <c r="Z210" i="112" s="1"/>
  <c r="AA208" i="112"/>
  <c r="AD194" i="112" l="1"/>
  <c r="AC195" i="112"/>
  <c r="AC196" i="112" s="1"/>
  <c r="U251" i="112"/>
  <c r="U252" i="112" s="1"/>
  <c r="V250" i="112"/>
  <c r="W237" i="112"/>
  <c r="W238" i="112" s="1"/>
  <c r="X236" i="112"/>
  <c r="S264" i="112"/>
  <c r="R265" i="112"/>
  <c r="R266" i="112" s="1"/>
  <c r="P278" i="112"/>
  <c r="O279" i="112"/>
  <c r="O280" i="112" s="1"/>
  <c r="Y223" i="112"/>
  <c r="Y224" i="112" s="1"/>
  <c r="Z222" i="112"/>
  <c r="AG180" i="112"/>
  <c r="AF181" i="112"/>
  <c r="AF182" i="112" s="1"/>
  <c r="N293" i="112"/>
  <c r="N294" i="112" s="1"/>
  <c r="O292" i="112"/>
  <c r="AA209" i="112"/>
  <c r="AA210" i="112" s="1"/>
  <c r="AB208" i="112"/>
  <c r="AG181" i="112" l="1"/>
  <c r="AG182" i="112" s="1"/>
  <c r="AI181" i="112" s="1"/>
  <c r="Q278" i="112"/>
  <c r="P279" i="112"/>
  <c r="P280" i="112" s="1"/>
  <c r="P292" i="112"/>
  <c r="O293" i="112"/>
  <c r="O294" i="112" s="1"/>
  <c r="Z223" i="112"/>
  <c r="Z224" i="112" s="1"/>
  <c r="AA222" i="112"/>
  <c r="S265" i="112"/>
  <c r="S266" i="112" s="1"/>
  <c r="T264" i="112"/>
  <c r="X237" i="112"/>
  <c r="X238" i="112" s="1"/>
  <c r="Y236" i="112"/>
  <c r="V251" i="112"/>
  <c r="V252" i="112" s="1"/>
  <c r="W250" i="112"/>
  <c r="AC208" i="112"/>
  <c r="AB209" i="112"/>
  <c r="AB210" i="112" s="1"/>
  <c r="AE194" i="112"/>
  <c r="AD195" i="112"/>
  <c r="AD196" i="112" s="1"/>
  <c r="AI183" i="112" l="1"/>
  <c r="AI185" i="112" s="1"/>
  <c r="Y237" i="112"/>
  <c r="Y238" i="112" s="1"/>
  <c r="Z236" i="112"/>
  <c r="AC209" i="112"/>
  <c r="AC210" i="112" s="1"/>
  <c r="AD208" i="112"/>
  <c r="X250" i="112"/>
  <c r="W251" i="112"/>
  <c r="W252" i="112" s="1"/>
  <c r="U264" i="112"/>
  <c r="T265" i="112"/>
  <c r="T266" i="112" s="1"/>
  <c r="AB222" i="112"/>
  <c r="AA223" i="112"/>
  <c r="AA224" i="112" s="1"/>
  <c r="P293" i="112"/>
  <c r="P294" i="112" s="1"/>
  <c r="Q292" i="112"/>
  <c r="AF194" i="112"/>
  <c r="AE195" i="112"/>
  <c r="AE196" i="112" s="1"/>
  <c r="R278" i="112"/>
  <c r="Q279" i="112"/>
  <c r="Q280" i="112" s="1"/>
  <c r="AI187" i="112" l="1"/>
  <c r="AI188" i="112" s="1"/>
  <c r="Y250" i="112"/>
  <c r="X251" i="112"/>
  <c r="X252" i="112" s="1"/>
  <c r="AF195" i="112"/>
  <c r="AF196" i="112" s="1"/>
  <c r="AG194" i="112"/>
  <c r="AC222" i="112"/>
  <c r="AB223" i="112"/>
  <c r="AB224" i="112" s="1"/>
  <c r="AD209" i="112"/>
  <c r="AD210" i="112" s="1"/>
  <c r="AE208" i="112"/>
  <c r="AA236" i="112"/>
  <c r="Z237" i="112"/>
  <c r="Z238" i="112" s="1"/>
  <c r="R292" i="112"/>
  <c r="Q293" i="112"/>
  <c r="Q294" i="112" s="1"/>
  <c r="V264" i="112"/>
  <c r="U265" i="112"/>
  <c r="U266" i="112" s="1"/>
  <c r="S278" i="112"/>
  <c r="R279" i="112"/>
  <c r="R280" i="112" s="1"/>
  <c r="AG195" i="112" l="1"/>
  <c r="AI197" i="112" s="1"/>
  <c r="T278" i="112"/>
  <c r="S279" i="112"/>
  <c r="S280" i="112" s="1"/>
  <c r="V265" i="112"/>
  <c r="V266" i="112" s="1"/>
  <c r="W264" i="112"/>
  <c r="AE209" i="112"/>
  <c r="AE210" i="112" s="1"/>
  <c r="AF208" i="112"/>
  <c r="AD222" i="112"/>
  <c r="AC223" i="112"/>
  <c r="AC224" i="112" s="1"/>
  <c r="S292" i="112"/>
  <c r="R293" i="112"/>
  <c r="R294" i="112" s="1"/>
  <c r="AB236" i="112"/>
  <c r="AA237" i="112"/>
  <c r="AA238" i="112" s="1"/>
  <c r="Y251" i="112"/>
  <c r="Y252" i="112" s="1"/>
  <c r="Z250" i="112"/>
  <c r="AG196" i="112" l="1"/>
  <c r="AI195" i="112" s="1"/>
  <c r="S293" i="112"/>
  <c r="S294" i="112" s="1"/>
  <c r="T292" i="112"/>
  <c r="Z251" i="112"/>
  <c r="Z252" i="112" s="1"/>
  <c r="AA250" i="112"/>
  <c r="AI201" i="112"/>
  <c r="AI199" i="112"/>
  <c r="AC236" i="112"/>
  <c r="AB237" i="112"/>
  <c r="AB238" i="112" s="1"/>
  <c r="AE222" i="112"/>
  <c r="AD223" i="112"/>
  <c r="AD224" i="112" s="1"/>
  <c r="AF209" i="112"/>
  <c r="AF210" i="112" s="1"/>
  <c r="AG208" i="112"/>
  <c r="W265" i="112"/>
  <c r="W266" i="112" s="1"/>
  <c r="X264" i="112"/>
  <c r="U278" i="112"/>
  <c r="T279" i="112"/>
  <c r="T280" i="112" s="1"/>
  <c r="AI202" i="112" l="1"/>
  <c r="AG209" i="112"/>
  <c r="U279" i="112"/>
  <c r="U280" i="112" s="1"/>
  <c r="V278" i="112"/>
  <c r="X265" i="112"/>
  <c r="X266" i="112" s="1"/>
  <c r="Y264" i="112"/>
  <c r="AB250" i="112"/>
  <c r="AA251" i="112"/>
  <c r="AA252" i="112" s="1"/>
  <c r="U292" i="112"/>
  <c r="T293" i="112"/>
  <c r="T294" i="112" s="1"/>
  <c r="AG210" i="112"/>
  <c r="AI209" i="112" s="1"/>
  <c r="AI211" i="112"/>
  <c r="AE223" i="112"/>
  <c r="AE224" i="112" s="1"/>
  <c r="AF222" i="112"/>
  <c r="AD236" i="112"/>
  <c r="AC237" i="112"/>
  <c r="AC238" i="112" s="1"/>
  <c r="AI215" i="112" l="1"/>
  <c r="AI216" i="112" s="1"/>
  <c r="AI213" i="112"/>
  <c r="AE236" i="112"/>
  <c r="AD237" i="112"/>
  <c r="AD238" i="112" s="1"/>
  <c r="AF223" i="112"/>
  <c r="AF224" i="112" s="1"/>
  <c r="AG222" i="112"/>
  <c r="V292" i="112"/>
  <c r="U293" i="112"/>
  <c r="U294" i="112" s="1"/>
  <c r="AC250" i="112"/>
  <c r="AB251" i="112"/>
  <c r="AB252" i="112" s="1"/>
  <c r="Y265" i="112"/>
  <c r="Y266" i="112" s="1"/>
  <c r="Z264" i="112"/>
  <c r="V279" i="112"/>
  <c r="V280" i="112" s="1"/>
  <c r="W278" i="112"/>
  <c r="AG223" i="112" l="1"/>
  <c r="W279" i="112"/>
  <c r="W280" i="112" s="1"/>
  <c r="X278" i="112"/>
  <c r="Z265" i="112"/>
  <c r="Z266" i="112" s="1"/>
  <c r="AA264" i="112"/>
  <c r="AD250" i="112"/>
  <c r="AC251" i="112"/>
  <c r="AC252" i="112" s="1"/>
  <c r="W292" i="112"/>
  <c r="V293" i="112"/>
  <c r="V294" i="112" s="1"/>
  <c r="AE237" i="112"/>
  <c r="AE238" i="112" s="1"/>
  <c r="AF236" i="112"/>
  <c r="AG224" i="112" l="1"/>
  <c r="AI223" i="112" s="1"/>
  <c r="AI225" i="112"/>
  <c r="AG236" i="112"/>
  <c r="AF237" i="112"/>
  <c r="AF238" i="112" s="1"/>
  <c r="W293" i="112"/>
  <c r="W294" i="112" s="1"/>
  <c r="X292" i="112"/>
  <c r="Y278" i="112"/>
  <c r="X279" i="112"/>
  <c r="X280" i="112" s="1"/>
  <c r="AD251" i="112"/>
  <c r="AD252" i="112" s="1"/>
  <c r="AE250" i="112"/>
  <c r="AB264" i="112"/>
  <c r="AA265" i="112"/>
  <c r="AA266" i="112" s="1"/>
  <c r="AI229" i="112" l="1"/>
  <c r="AI230" i="112" s="1"/>
  <c r="AI227" i="112"/>
  <c r="AG237" i="112"/>
  <c r="AI239" i="112" s="1"/>
  <c r="AB265" i="112"/>
  <c r="AB266" i="112" s="1"/>
  <c r="AC264" i="112"/>
  <c r="AE251" i="112"/>
  <c r="AE252" i="112" s="1"/>
  <c r="AF250" i="112"/>
  <c r="Y279" i="112"/>
  <c r="Y280" i="112" s="1"/>
  <c r="Z278" i="112"/>
  <c r="X293" i="112"/>
  <c r="X294" i="112" s="1"/>
  <c r="Y292" i="112"/>
  <c r="AG238" i="112"/>
  <c r="AI237" i="112" s="1"/>
  <c r="Z279" i="112" l="1"/>
  <c r="Z280" i="112" s="1"/>
  <c r="AA278" i="112"/>
  <c r="AI241" i="112"/>
  <c r="AI243" i="112"/>
  <c r="AI244" i="112" s="1"/>
  <c r="Y293" i="112"/>
  <c r="Y294" i="112" s="1"/>
  <c r="Z292" i="112"/>
  <c r="AD264" i="112"/>
  <c r="AC265" i="112"/>
  <c r="AC266" i="112" s="1"/>
  <c r="AF251" i="112"/>
  <c r="AF252" i="112" s="1"/>
  <c r="AG250" i="112"/>
  <c r="AG251" i="112" l="1"/>
  <c r="AG252" i="112" s="1"/>
  <c r="AI251" i="112" s="1"/>
  <c r="AE264" i="112"/>
  <c r="AD265" i="112"/>
  <c r="AD266" i="112" s="1"/>
  <c r="AB278" i="112"/>
  <c r="AA279" i="112"/>
  <c r="AA280" i="112" s="1"/>
  <c r="Z293" i="112"/>
  <c r="Z294" i="112" s="1"/>
  <c r="AA292" i="112"/>
  <c r="AI253" i="112" l="1"/>
  <c r="AI255" i="112" s="1"/>
  <c r="AB292" i="112"/>
  <c r="AA293" i="112"/>
  <c r="AA294" i="112" s="1"/>
  <c r="AC278" i="112"/>
  <c r="AB279" i="112"/>
  <c r="AB280" i="112" s="1"/>
  <c r="AE265" i="112"/>
  <c r="AE266" i="112" s="1"/>
  <c r="AF264" i="112"/>
  <c r="AI257" i="112" l="1"/>
  <c r="AI258" i="112" s="1"/>
  <c r="AC279" i="112"/>
  <c r="AC280" i="112" s="1"/>
  <c r="AD278" i="112"/>
  <c r="AG264" i="112"/>
  <c r="AF265" i="112"/>
  <c r="AF266" i="112" s="1"/>
  <c r="AC292" i="112"/>
  <c r="AB293" i="112"/>
  <c r="AB294" i="112" s="1"/>
  <c r="AG265" i="112" l="1"/>
  <c r="AG266" i="112" s="1"/>
  <c r="AI265" i="112" s="1"/>
  <c r="AC293" i="112"/>
  <c r="AC294" i="112" s="1"/>
  <c r="AD292" i="112"/>
  <c r="AD279" i="112"/>
  <c r="AD280" i="112" s="1"/>
  <c r="AE278" i="112"/>
  <c r="AI267" i="112" l="1"/>
  <c r="AI271" i="112" s="1"/>
  <c r="AI272" i="112" s="1"/>
  <c r="AE279" i="112"/>
  <c r="AE280" i="112" s="1"/>
  <c r="AF278" i="112"/>
  <c r="AD293" i="112"/>
  <c r="AD294" i="112" s="1"/>
  <c r="AE292" i="112"/>
  <c r="AI269" i="112" l="1"/>
  <c r="AF292" i="112"/>
  <c r="AE293" i="112"/>
  <c r="AE294" i="112" s="1"/>
  <c r="AG278" i="112"/>
  <c r="AF279" i="112"/>
  <c r="AF280" i="112" s="1"/>
  <c r="AG279" i="112" l="1"/>
  <c r="AG280" i="112" s="1"/>
  <c r="AI279" i="112" s="1"/>
  <c r="AG292" i="112"/>
  <c r="AF293" i="112"/>
  <c r="AF294" i="112" s="1"/>
  <c r="AG293" i="112" l="1"/>
  <c r="AG294" i="112" s="1"/>
  <c r="AI293" i="112" s="1"/>
  <c r="AI281" i="112"/>
  <c r="AI283" i="112" s="1"/>
  <c r="AI285" i="112" l="1"/>
  <c r="AI286" i="112" s="1"/>
  <c r="AI295" i="112"/>
  <c r="AI297" i="112" s="1"/>
  <c r="AI299" i="112" l="1"/>
  <c r="AI300" i="112" s="1"/>
  <c r="E10" i="121"/>
  <c r="CT124" i="121"/>
  <c r="CH124" i="121"/>
  <c r="BU124" i="121"/>
  <c r="BI124" i="121"/>
  <c r="AV124" i="121"/>
  <c r="AJ124" i="121"/>
  <c r="W124" i="121"/>
  <c r="K124" i="121"/>
  <c r="CT122" i="121"/>
  <c r="CH122" i="121"/>
  <c r="BU122" i="121"/>
  <c r="BI122" i="121"/>
  <c r="AV122" i="121"/>
  <c r="AJ122" i="121"/>
  <c r="W122" i="121"/>
  <c r="K122" i="121"/>
  <c r="CU120" i="121"/>
  <c r="CT120" i="121"/>
  <c r="CI120" i="121"/>
  <c r="CH120" i="121"/>
  <c r="BV120" i="121"/>
  <c r="BU120" i="121"/>
  <c r="BJ120" i="121"/>
  <c r="BI120" i="121"/>
  <c r="AW120" i="121"/>
  <c r="AV120" i="121"/>
  <c r="AK120" i="121"/>
  <c r="AJ120" i="121"/>
  <c r="X120" i="121"/>
  <c r="W120" i="121"/>
  <c r="L120" i="121"/>
  <c r="K120" i="121"/>
  <c r="CT109" i="121"/>
  <c r="CH109" i="121"/>
  <c r="BU109" i="121"/>
  <c r="BI109" i="121"/>
  <c r="AV109" i="121"/>
  <c r="AJ109" i="121"/>
  <c r="W109" i="121"/>
  <c r="K109" i="121"/>
  <c r="CT107" i="121"/>
  <c r="CH107" i="121"/>
  <c r="BU107" i="121"/>
  <c r="BI107" i="121"/>
  <c r="AV107" i="121"/>
  <c r="AJ107" i="121"/>
  <c r="W107" i="121"/>
  <c r="K107" i="121"/>
  <c r="CU105" i="121"/>
  <c r="CT105" i="121"/>
  <c r="CI105" i="121"/>
  <c r="CH105" i="121"/>
  <c r="BV105" i="121"/>
  <c r="BU105" i="121"/>
  <c r="BJ105" i="121"/>
  <c r="BI105" i="121"/>
  <c r="AW105" i="121"/>
  <c r="AV105" i="121"/>
  <c r="AK105" i="121"/>
  <c r="AJ105" i="121"/>
  <c r="X105" i="121"/>
  <c r="W105" i="121"/>
  <c r="L105" i="121"/>
  <c r="K105" i="121"/>
  <c r="CT94" i="121"/>
  <c r="CH94" i="121"/>
  <c r="BU94" i="121"/>
  <c r="BI94" i="121"/>
  <c r="AV94" i="121"/>
  <c r="AJ94" i="121"/>
  <c r="W94" i="121"/>
  <c r="K94" i="121"/>
  <c r="CT92" i="121"/>
  <c r="CH92" i="121"/>
  <c r="BU92" i="121"/>
  <c r="BI92" i="121"/>
  <c r="AV92" i="121"/>
  <c r="AJ92" i="121"/>
  <c r="W92" i="121"/>
  <c r="K92" i="121"/>
  <c r="CU90" i="121"/>
  <c r="CT90" i="121"/>
  <c r="CI90" i="121"/>
  <c r="CH90" i="121"/>
  <c r="BV90" i="121"/>
  <c r="BU90" i="121"/>
  <c r="BJ90" i="121"/>
  <c r="BI90" i="121"/>
  <c r="AW90" i="121"/>
  <c r="AV90" i="121"/>
  <c r="AK90" i="121"/>
  <c r="AJ90" i="121"/>
  <c r="X90" i="121"/>
  <c r="W90" i="121"/>
  <c r="L90" i="121"/>
  <c r="K90" i="121"/>
  <c r="CT79" i="121"/>
  <c r="CH79" i="121"/>
  <c r="BU79" i="121"/>
  <c r="BI79" i="121"/>
  <c r="AV79" i="121"/>
  <c r="AJ79" i="121"/>
  <c r="W79" i="121"/>
  <c r="K79" i="121"/>
  <c r="CT77" i="121"/>
  <c r="CH77" i="121"/>
  <c r="BU77" i="121"/>
  <c r="BI77" i="121"/>
  <c r="AV77" i="121"/>
  <c r="AJ77" i="121"/>
  <c r="W77" i="121"/>
  <c r="K77" i="121"/>
  <c r="CU75" i="121"/>
  <c r="CT75" i="121"/>
  <c r="CI75" i="121"/>
  <c r="CH75" i="121"/>
  <c r="BV75" i="121"/>
  <c r="BU75" i="121"/>
  <c r="BJ75" i="121"/>
  <c r="BI75" i="121"/>
  <c r="AW75" i="121"/>
  <c r="AV75" i="121"/>
  <c r="AK75" i="121"/>
  <c r="AJ75" i="121"/>
  <c r="X75" i="121"/>
  <c r="W75" i="121"/>
  <c r="L75" i="121"/>
  <c r="K75" i="121"/>
  <c r="CT64" i="121"/>
  <c r="CH64" i="121"/>
  <c r="BU64" i="121"/>
  <c r="BI64" i="121"/>
  <c r="AV64" i="121"/>
  <c r="AJ64" i="121"/>
  <c r="W64" i="121"/>
  <c r="K64" i="121"/>
  <c r="CT62" i="121"/>
  <c r="CH62" i="121"/>
  <c r="BU62" i="121"/>
  <c r="BI62" i="121"/>
  <c r="AV62" i="121"/>
  <c r="AJ62" i="121"/>
  <c r="W62" i="121"/>
  <c r="K62" i="121"/>
  <c r="CU60" i="121"/>
  <c r="CT60" i="121"/>
  <c r="CI60" i="121"/>
  <c r="CH60" i="121"/>
  <c r="BV60" i="121"/>
  <c r="BU60" i="121"/>
  <c r="BJ60" i="121"/>
  <c r="BI60" i="121"/>
  <c r="AW60" i="121"/>
  <c r="AV60" i="121"/>
  <c r="AK60" i="121"/>
  <c r="AJ60" i="121"/>
  <c r="X60" i="121"/>
  <c r="W60" i="121"/>
  <c r="L60" i="121"/>
  <c r="K60" i="121"/>
  <c r="CT49" i="121"/>
  <c r="CH49" i="121"/>
  <c r="BU49" i="121"/>
  <c r="BI49" i="121"/>
  <c r="AV49" i="121"/>
  <c r="AJ49" i="121"/>
  <c r="W49" i="121"/>
  <c r="K49" i="121"/>
  <c r="CT47" i="121"/>
  <c r="CH47" i="121"/>
  <c r="BU47" i="121"/>
  <c r="BI47" i="121"/>
  <c r="AV47" i="121"/>
  <c r="AJ47" i="121"/>
  <c r="W47" i="121"/>
  <c r="K47" i="121"/>
  <c r="CU45" i="121"/>
  <c r="CT45" i="121"/>
  <c r="CI45" i="121"/>
  <c r="CH45" i="121"/>
  <c r="BV45" i="121"/>
  <c r="BU45" i="121"/>
  <c r="BJ45" i="121"/>
  <c r="BI45" i="121"/>
  <c r="AW45" i="121"/>
  <c r="AV45" i="121"/>
  <c r="AK45" i="121"/>
  <c r="AJ45" i="121"/>
  <c r="X45" i="121"/>
  <c r="W45" i="121"/>
  <c r="L45" i="121"/>
  <c r="K45" i="121"/>
  <c r="CT34" i="121"/>
  <c r="CH34" i="121"/>
  <c r="BU34" i="121"/>
  <c r="BI34" i="121"/>
  <c r="AV34" i="121"/>
  <c r="AJ34" i="121"/>
  <c r="W34" i="121"/>
  <c r="K34" i="121"/>
  <c r="CT32" i="121"/>
  <c r="CH32" i="121"/>
  <c r="BU32" i="121"/>
  <c r="BI32" i="121"/>
  <c r="AV32" i="121"/>
  <c r="AJ32" i="121"/>
  <c r="W32" i="121"/>
  <c r="K32" i="121"/>
  <c r="CU30" i="121"/>
  <c r="CT30" i="121"/>
  <c r="CI30" i="121"/>
  <c r="CH30" i="121"/>
  <c r="BV30" i="121"/>
  <c r="BU30" i="121"/>
  <c r="BJ30" i="121"/>
  <c r="BI30" i="121"/>
  <c r="AW30" i="121"/>
  <c r="AV30" i="121"/>
  <c r="AK30" i="121"/>
  <c r="AJ30" i="121"/>
  <c r="X30" i="121"/>
  <c r="W30" i="121"/>
  <c r="L30" i="121"/>
  <c r="K30" i="121"/>
  <c r="CT19" i="121"/>
  <c r="CH19" i="121"/>
  <c r="BU19" i="121"/>
  <c r="BI19" i="121"/>
  <c r="AV19" i="121"/>
  <c r="AJ19" i="121"/>
  <c r="W19" i="121"/>
  <c r="K19" i="121"/>
  <c r="CT17" i="121"/>
  <c r="CH17" i="121"/>
  <c r="BU17" i="121"/>
  <c r="BI17" i="121"/>
  <c r="AV17" i="121"/>
  <c r="AJ17" i="121"/>
  <c r="W17" i="121"/>
  <c r="K17" i="121"/>
  <c r="CU15" i="121"/>
  <c r="CT15" i="121"/>
  <c r="CI15" i="121"/>
  <c r="CH15" i="121"/>
  <c r="BV15" i="121"/>
  <c r="BU15" i="121"/>
  <c r="BJ15" i="121"/>
  <c r="BI15" i="121"/>
  <c r="AW15" i="121"/>
  <c r="AV15" i="121"/>
  <c r="AK15" i="121"/>
  <c r="AJ15" i="121"/>
  <c r="X15" i="121"/>
  <c r="W15" i="121"/>
  <c r="L15" i="121"/>
  <c r="K15" i="121"/>
  <c r="D10" i="121"/>
  <c r="C10" i="121"/>
  <c r="Q8" i="121"/>
  <c r="K8" i="121"/>
  <c r="AJ8" i="121" s="1"/>
  <c r="BI8" i="121" s="1"/>
  <c r="CH8" i="121" s="1"/>
  <c r="K7" i="121"/>
  <c r="C14" i="121" s="1"/>
  <c r="CN8" i="121" l="1"/>
  <c r="BO8" i="121"/>
  <c r="AP8" i="121"/>
  <c r="F10" i="121"/>
  <c r="C12" i="121"/>
  <c r="D14" i="121"/>
  <c r="E14" i="121" s="1"/>
  <c r="C13" i="121"/>
  <c r="D13" i="121" s="1"/>
  <c r="E13" i="121" s="1"/>
  <c r="F13" i="121" s="1"/>
  <c r="G13" i="121" s="1"/>
  <c r="H13" i="121" s="1"/>
  <c r="I13" i="121" s="1"/>
  <c r="AJ7" i="121"/>
  <c r="BI7" i="121" s="1"/>
  <c r="CH7" i="121" s="1"/>
  <c r="D15" i="121" l="1"/>
  <c r="F14" i="121"/>
  <c r="E15" i="121"/>
  <c r="C23" i="121"/>
  <c r="C15" i="121"/>
  <c r="C22" i="121"/>
  <c r="D23" i="121"/>
  <c r="D22" i="121"/>
  <c r="G14" i="121" l="1"/>
  <c r="F15" i="121"/>
  <c r="E23" i="121"/>
  <c r="E22" i="121"/>
  <c r="H14" i="121" l="1"/>
  <c r="G15" i="121"/>
  <c r="F23" i="121"/>
  <c r="F22" i="121"/>
  <c r="H15" i="121" l="1"/>
  <c r="I14" i="121"/>
  <c r="I11" i="121" s="1"/>
  <c r="G22" i="121"/>
  <c r="G23" i="121"/>
  <c r="C29" i="121" l="1"/>
  <c r="C30" i="121" s="1"/>
  <c r="E25" i="121"/>
  <c r="I15" i="121"/>
  <c r="H23" i="121"/>
  <c r="H22" i="121"/>
  <c r="K21" i="121" s="1"/>
  <c r="C131" i="121" l="1"/>
  <c r="C130" i="121"/>
  <c r="D131" i="121" l="1"/>
  <c r="D130" i="121"/>
  <c r="E131" i="121" l="1"/>
  <c r="E130" i="121"/>
  <c r="F131" i="121" l="1"/>
  <c r="F130" i="121"/>
  <c r="G131" i="121" l="1"/>
  <c r="G130" i="121"/>
  <c r="H131" i="121" l="1"/>
  <c r="H130" i="121"/>
  <c r="I131" i="121" l="1"/>
  <c r="I130" i="121"/>
  <c r="O131" i="121" l="1"/>
  <c r="O130" i="121"/>
  <c r="P130" i="121" l="1"/>
  <c r="P131" i="121"/>
  <c r="Q130" i="121" l="1"/>
  <c r="Q131" i="121"/>
  <c r="R131" i="121" l="1"/>
  <c r="R130" i="121"/>
  <c r="S131" i="121" l="1"/>
  <c r="S130" i="121"/>
  <c r="T131" i="121" l="1"/>
  <c r="T130" i="121"/>
  <c r="U131" i="121" l="1"/>
  <c r="U130" i="121"/>
  <c r="AB131" i="121" l="1"/>
  <c r="AB130" i="121"/>
  <c r="AC131" i="121" l="1"/>
  <c r="AC130" i="121"/>
  <c r="AD131" i="121" l="1"/>
  <c r="AD130" i="121"/>
  <c r="AE131" i="121" l="1"/>
  <c r="AE130" i="121"/>
  <c r="AF131" i="121" l="1"/>
  <c r="AF130" i="121"/>
  <c r="AG131" i="121" l="1"/>
  <c r="AG130" i="121"/>
  <c r="AH131" i="121" l="1"/>
  <c r="AH130" i="121"/>
  <c r="AN131" i="121" l="1"/>
  <c r="AN130" i="121"/>
  <c r="AO131" i="121" l="1"/>
  <c r="AO130" i="121"/>
  <c r="AP131" i="121" l="1"/>
  <c r="AP130" i="121"/>
  <c r="AQ130" i="121" l="1"/>
  <c r="AQ131" i="121"/>
  <c r="AR130" i="121" l="1"/>
  <c r="AR131" i="121"/>
  <c r="AS131" i="121" l="1"/>
  <c r="AS130" i="121"/>
  <c r="AT131" i="121" l="1"/>
  <c r="AT130" i="121"/>
  <c r="BA131" i="121" l="1"/>
  <c r="BA130" i="121"/>
  <c r="BB131" i="121" l="1"/>
  <c r="BB130" i="121"/>
  <c r="BC131" i="121" l="1"/>
  <c r="BC130" i="121"/>
  <c r="BD131" i="121" l="1"/>
  <c r="BD130" i="121"/>
  <c r="BE131" i="121" l="1"/>
  <c r="BE130" i="121"/>
  <c r="BF131" i="121" l="1"/>
  <c r="BF130" i="121"/>
  <c r="BG131" i="121" l="1"/>
  <c r="BG130" i="121"/>
  <c r="BM131" i="121" l="1"/>
  <c r="BM130" i="121"/>
  <c r="BN131" i="121" l="1"/>
  <c r="BN130" i="121"/>
  <c r="BO131" i="121" l="1"/>
  <c r="BO130" i="121"/>
  <c r="BP131" i="121" l="1"/>
  <c r="BP130" i="121"/>
  <c r="BQ131" i="121" l="1"/>
  <c r="BQ130" i="121"/>
  <c r="BR130" i="121" l="1"/>
  <c r="BR131" i="121"/>
  <c r="BS130" i="121" l="1"/>
  <c r="BS131" i="121"/>
  <c r="BZ131" i="121" l="1"/>
  <c r="BZ130" i="121"/>
  <c r="CA131" i="121" l="1"/>
  <c r="CA130" i="121"/>
  <c r="CB131" i="121" l="1"/>
  <c r="CB130" i="121"/>
  <c r="CC131" i="121" l="1"/>
  <c r="CC130" i="121"/>
  <c r="CD131" i="121" l="1"/>
  <c r="CD130" i="121"/>
  <c r="CE131" i="121" l="1"/>
  <c r="CE130" i="121"/>
  <c r="CF131" i="121" l="1"/>
  <c r="CF130" i="121"/>
  <c r="CL131" i="121" l="1"/>
  <c r="CL130" i="121"/>
  <c r="CM131" i="121" l="1"/>
  <c r="CM130" i="121"/>
  <c r="CN131" i="121" l="1"/>
  <c r="CN130" i="121"/>
  <c r="CO131" i="121" l="1"/>
  <c r="CO130" i="121"/>
  <c r="CP131" i="121" l="1"/>
  <c r="CP130" i="121"/>
  <c r="CQ131" i="121" l="1"/>
  <c r="CQ130" i="121"/>
  <c r="CR131" i="121" l="1"/>
  <c r="CR130" i="121"/>
  <c r="F75" i="2" l="1"/>
  <c r="BJ29" i="13"/>
  <c r="BC29" i="13"/>
  <c r="AU29" i="13"/>
  <c r="AR29" i="13"/>
  <c r="AL29" i="13"/>
  <c r="AF29" i="13"/>
  <c r="AD29" i="13"/>
  <c r="Y29" i="13"/>
  <c r="V29" i="13"/>
  <c r="O29" i="13"/>
  <c r="G29" i="13"/>
  <c r="D29" i="13"/>
  <c r="BJ28" i="13"/>
  <c r="BC28" i="13"/>
  <c r="AU28" i="13"/>
  <c r="AR28" i="13"/>
  <c r="AL28" i="13"/>
  <c r="AF28" i="13"/>
  <c r="AD28" i="13"/>
  <c r="Y28" i="13"/>
  <c r="V28" i="13"/>
  <c r="O28" i="13"/>
  <c r="G28" i="13"/>
  <c r="D28" i="13"/>
  <c r="BJ27" i="13"/>
  <c r="BC27" i="13"/>
  <c r="AU27" i="13"/>
  <c r="AR27" i="13"/>
  <c r="AL27" i="13"/>
  <c r="AF27" i="13"/>
  <c r="AD27" i="13"/>
  <c r="Y27" i="13"/>
  <c r="V27" i="13"/>
  <c r="O27" i="13"/>
  <c r="G27" i="13"/>
  <c r="D27" i="13"/>
  <c r="BJ26" i="13"/>
  <c r="BC26" i="13"/>
  <c r="AU26" i="13"/>
  <c r="AR26" i="13"/>
  <c r="AL26" i="13"/>
  <c r="AF26" i="13"/>
  <c r="AD26" i="13"/>
  <c r="Y26" i="13"/>
  <c r="V26" i="13"/>
  <c r="O26" i="13"/>
  <c r="G26" i="13"/>
  <c r="D26" i="13"/>
  <c r="BJ25" i="13"/>
  <c r="BC25" i="13"/>
  <c r="AU25" i="13"/>
  <c r="AR25" i="13"/>
  <c r="AL25" i="13"/>
  <c r="AF25" i="13"/>
  <c r="AD25" i="13"/>
  <c r="Y25" i="13"/>
  <c r="V25" i="13"/>
  <c r="O25" i="13"/>
  <c r="G25" i="13"/>
  <c r="D25" i="13"/>
  <c r="BJ24" i="13"/>
  <c r="BC24" i="13"/>
  <c r="AU24" i="13"/>
  <c r="AR24" i="13"/>
  <c r="AL24" i="13"/>
  <c r="AF24" i="13"/>
  <c r="AD24" i="13"/>
  <c r="Y24" i="13"/>
  <c r="V24" i="13"/>
  <c r="O24" i="13"/>
  <c r="G24" i="13"/>
  <c r="D24" i="13"/>
  <c r="BJ23" i="13"/>
  <c r="BC23" i="13"/>
  <c r="AU23" i="13"/>
  <c r="AR23" i="13"/>
  <c r="AL23" i="13"/>
  <c r="AF23" i="13"/>
  <c r="AF32" i="13" s="1"/>
  <c r="AD23" i="13"/>
  <c r="Y23" i="13"/>
  <c r="V23" i="13"/>
  <c r="O23" i="13"/>
  <c r="G23" i="13"/>
  <c r="D23" i="13"/>
  <c r="C23" i="13"/>
  <c r="B23" i="13"/>
  <c r="BJ16" i="13"/>
  <c r="AP16" i="13"/>
  <c r="AN16" i="13"/>
  <c r="AL16" i="13"/>
  <c r="AF16" i="13"/>
  <c r="V16" i="13"/>
  <c r="BJ15" i="13"/>
  <c r="AF15" i="13"/>
  <c r="V15" i="13"/>
  <c r="AP40" i="12"/>
  <c r="AO40" i="12"/>
  <c r="AM40" i="12"/>
  <c r="AL40" i="12"/>
  <c r="AK40" i="12"/>
  <c r="AJ40" i="12"/>
  <c r="AI40" i="12"/>
  <c r="AH40" i="12"/>
  <c r="AG40" i="12"/>
  <c r="AF40" i="12"/>
  <c r="AD40" i="12"/>
  <c r="AC40" i="12"/>
  <c r="AB40" i="12"/>
  <c r="AA40" i="12"/>
  <c r="Z40" i="12"/>
  <c r="Y40" i="12"/>
  <c r="X40" i="12"/>
  <c r="W40" i="12"/>
  <c r="V40" i="12"/>
  <c r="T40" i="12"/>
  <c r="S40" i="12"/>
  <c r="R40" i="12"/>
  <c r="Q40" i="12"/>
  <c r="P40" i="12"/>
  <c r="N40" i="12"/>
  <c r="M40" i="12"/>
  <c r="J40" i="12"/>
  <c r="F40" i="12"/>
  <c r="AE39" i="12"/>
  <c r="U39" i="12"/>
  <c r="O39" i="12"/>
  <c r="L39" i="12"/>
  <c r="AE38" i="12"/>
  <c r="U38" i="12"/>
  <c r="O38" i="12"/>
  <c r="L38" i="12"/>
  <c r="AE37" i="12"/>
  <c r="U37" i="12"/>
  <c r="O37" i="12"/>
  <c r="L37" i="12"/>
  <c r="AE36" i="12"/>
  <c r="U36" i="12"/>
  <c r="O36" i="12"/>
  <c r="K36" i="12" s="1"/>
  <c r="L36" i="12"/>
  <c r="AE35" i="12"/>
  <c r="U35" i="12"/>
  <c r="O35" i="12"/>
  <c r="L35" i="12"/>
  <c r="AE34" i="12"/>
  <c r="U34" i="12"/>
  <c r="O34" i="12"/>
  <c r="L34" i="12"/>
  <c r="AE33" i="12"/>
  <c r="U33" i="12"/>
  <c r="O33" i="12"/>
  <c r="L33" i="12"/>
  <c r="AE32" i="12"/>
  <c r="U32" i="12"/>
  <c r="O32" i="12"/>
  <c r="L32" i="12"/>
  <c r="AE31" i="12"/>
  <c r="U31" i="12"/>
  <c r="O31" i="12"/>
  <c r="L31" i="12"/>
  <c r="AE30" i="12"/>
  <c r="U30" i="12"/>
  <c r="O30" i="12"/>
  <c r="L30" i="12"/>
  <c r="AE29" i="12"/>
  <c r="U29" i="12"/>
  <c r="O29" i="12"/>
  <c r="L29" i="12"/>
  <c r="AE28" i="12"/>
  <c r="U28" i="12"/>
  <c r="O28" i="12"/>
  <c r="L28" i="12"/>
  <c r="AE27" i="12"/>
  <c r="U27" i="12"/>
  <c r="O27" i="12"/>
  <c r="L27" i="12"/>
  <c r="AE26" i="12"/>
  <c r="U26" i="12"/>
  <c r="O26" i="12"/>
  <c r="L26" i="12"/>
  <c r="AE25" i="12"/>
  <c r="U25" i="12"/>
  <c r="O25" i="12"/>
  <c r="L25" i="12"/>
  <c r="AE24" i="12"/>
  <c r="U24" i="12"/>
  <c r="O24" i="12"/>
  <c r="L24" i="12"/>
  <c r="AE23" i="12"/>
  <c r="U23" i="12"/>
  <c r="O23" i="12"/>
  <c r="L23" i="12"/>
  <c r="AE22" i="12"/>
  <c r="U22" i="12"/>
  <c r="O22" i="12"/>
  <c r="L22" i="12"/>
  <c r="AE21" i="12"/>
  <c r="U21" i="12"/>
  <c r="O21" i="12"/>
  <c r="L21" i="12"/>
  <c r="AE20" i="12"/>
  <c r="U20" i="12"/>
  <c r="O20" i="12"/>
  <c r="L20" i="12"/>
  <c r="AE19" i="12"/>
  <c r="U19" i="12"/>
  <c r="O19" i="12"/>
  <c r="L19" i="12"/>
  <c r="AE18" i="12"/>
  <c r="U18" i="12"/>
  <c r="O18" i="12"/>
  <c r="L18" i="12"/>
  <c r="AE17" i="12"/>
  <c r="U17" i="12"/>
  <c r="O17" i="12"/>
  <c r="K17" i="12" s="1"/>
  <c r="L17" i="12"/>
  <c r="AE16" i="12"/>
  <c r="U16" i="12"/>
  <c r="O16" i="12"/>
  <c r="K16" i="12" s="1"/>
  <c r="L16" i="12"/>
  <c r="AE15" i="12"/>
  <c r="U15" i="12"/>
  <c r="O15" i="12"/>
  <c r="L15" i="12"/>
  <c r="AE14" i="12"/>
  <c r="U14" i="12"/>
  <c r="O14" i="12"/>
  <c r="L14" i="12"/>
  <c r="AE13" i="12"/>
  <c r="U13" i="12"/>
  <c r="O13" i="12"/>
  <c r="L13" i="12"/>
  <c r="AE12" i="12"/>
  <c r="U12" i="12"/>
  <c r="O12" i="12"/>
  <c r="L12" i="12"/>
  <c r="AE11" i="12"/>
  <c r="U11" i="12"/>
  <c r="O11" i="12"/>
  <c r="L11" i="12"/>
  <c r="AE10" i="12"/>
  <c r="AE9" i="12"/>
  <c r="U9" i="12"/>
  <c r="O9" i="12"/>
  <c r="L9" i="12"/>
  <c r="AI340" i="112"/>
  <c r="AI338" i="112"/>
  <c r="AI336" i="112"/>
  <c r="AG330" i="112"/>
  <c r="AF330" i="112"/>
  <c r="AE330" i="112"/>
  <c r="AD330" i="112"/>
  <c r="AC330" i="112"/>
  <c r="AB330" i="112"/>
  <c r="AA330" i="112"/>
  <c r="Z330" i="112"/>
  <c r="Y330" i="112"/>
  <c r="X330" i="112"/>
  <c r="W330" i="112"/>
  <c r="V330" i="112"/>
  <c r="U330" i="112"/>
  <c r="T330" i="112"/>
  <c r="S330" i="112"/>
  <c r="R330" i="112"/>
  <c r="Q330" i="112"/>
  <c r="P330" i="112"/>
  <c r="O330" i="112"/>
  <c r="N330" i="112"/>
  <c r="M330" i="112"/>
  <c r="L330" i="112"/>
  <c r="K330" i="112"/>
  <c r="J330" i="112"/>
  <c r="I330" i="112"/>
  <c r="H330" i="112"/>
  <c r="G330" i="112"/>
  <c r="F330" i="112"/>
  <c r="E330" i="112"/>
  <c r="D330" i="112"/>
  <c r="C330" i="112"/>
  <c r="AG329" i="112"/>
  <c r="AF329" i="112"/>
  <c r="AE329" i="112"/>
  <c r="AD329" i="112"/>
  <c r="AC329" i="112"/>
  <c r="AB329" i="112"/>
  <c r="AA329" i="112"/>
  <c r="Z329" i="112"/>
  <c r="Y329" i="112"/>
  <c r="X329" i="112"/>
  <c r="W329" i="112"/>
  <c r="V329" i="112"/>
  <c r="U329" i="112"/>
  <c r="T329" i="112"/>
  <c r="S329" i="112"/>
  <c r="R329" i="112"/>
  <c r="Q329" i="112"/>
  <c r="P329" i="112"/>
  <c r="O329" i="112"/>
  <c r="N329" i="112"/>
  <c r="M329" i="112"/>
  <c r="L329" i="112"/>
  <c r="K329" i="112"/>
  <c r="J329" i="112"/>
  <c r="I329" i="112"/>
  <c r="H329" i="112"/>
  <c r="G329" i="112"/>
  <c r="F329" i="112"/>
  <c r="E329" i="112"/>
  <c r="D329" i="112"/>
  <c r="C329" i="112"/>
  <c r="AI326" i="112"/>
  <c r="AI324" i="112"/>
  <c r="AI322" i="112"/>
  <c r="AG316" i="112"/>
  <c r="AF316" i="112"/>
  <c r="AE316" i="112"/>
  <c r="AD316" i="112"/>
  <c r="AC316" i="112"/>
  <c r="AB316" i="112"/>
  <c r="AA316" i="112"/>
  <c r="Z316" i="112"/>
  <c r="Y316" i="112"/>
  <c r="X316" i="112"/>
  <c r="W316" i="112"/>
  <c r="V316" i="112"/>
  <c r="U316" i="112"/>
  <c r="T316" i="112"/>
  <c r="S316" i="112"/>
  <c r="R316" i="112"/>
  <c r="Q316" i="112"/>
  <c r="P316" i="112"/>
  <c r="O316" i="112"/>
  <c r="N316" i="112"/>
  <c r="M316" i="112"/>
  <c r="L316" i="112"/>
  <c r="K316" i="112"/>
  <c r="J316" i="112"/>
  <c r="I316" i="112"/>
  <c r="H316" i="112"/>
  <c r="G316" i="112"/>
  <c r="F316" i="112"/>
  <c r="E316" i="112"/>
  <c r="D316" i="112"/>
  <c r="C316" i="112"/>
  <c r="AG315" i="112"/>
  <c r="AF315" i="112"/>
  <c r="AE315" i="112"/>
  <c r="AD315" i="112"/>
  <c r="AC315" i="112"/>
  <c r="AB315" i="112"/>
  <c r="AA315" i="112"/>
  <c r="Z315" i="112"/>
  <c r="Y315" i="112"/>
  <c r="X315" i="112"/>
  <c r="W315" i="112"/>
  <c r="V315" i="112"/>
  <c r="U315" i="112"/>
  <c r="T315" i="112"/>
  <c r="S315" i="112"/>
  <c r="R315" i="112"/>
  <c r="Q315" i="112"/>
  <c r="P315" i="112"/>
  <c r="O315" i="112"/>
  <c r="N315" i="112"/>
  <c r="M315" i="112"/>
  <c r="L315" i="112"/>
  <c r="K315" i="112"/>
  <c r="J315" i="112"/>
  <c r="I315" i="112"/>
  <c r="H315" i="112"/>
  <c r="G315" i="112"/>
  <c r="F315" i="112"/>
  <c r="E315" i="112"/>
  <c r="D315" i="112"/>
  <c r="C315" i="112"/>
  <c r="AI312" i="112"/>
  <c r="AI310" i="112"/>
  <c r="AI308" i="112"/>
  <c r="AG302" i="112"/>
  <c r="AF302" i="112"/>
  <c r="AE302" i="112"/>
  <c r="AD302" i="112"/>
  <c r="AC302" i="112"/>
  <c r="AB302" i="112"/>
  <c r="AA302" i="112"/>
  <c r="Z302" i="112"/>
  <c r="Y302" i="112"/>
  <c r="X302" i="112"/>
  <c r="W302" i="112"/>
  <c r="V302" i="112"/>
  <c r="U302" i="112"/>
  <c r="T302" i="112"/>
  <c r="S302" i="112"/>
  <c r="R302" i="112"/>
  <c r="Q302" i="112"/>
  <c r="P302" i="112"/>
  <c r="O302" i="112"/>
  <c r="N302" i="112"/>
  <c r="M302" i="112"/>
  <c r="L302" i="112"/>
  <c r="K302" i="112"/>
  <c r="J302" i="112"/>
  <c r="I302" i="112"/>
  <c r="H302" i="112"/>
  <c r="G302" i="112"/>
  <c r="F302" i="112"/>
  <c r="E302" i="112"/>
  <c r="D302" i="112"/>
  <c r="C302" i="112"/>
  <c r="AG301" i="112"/>
  <c r="AF301" i="112"/>
  <c r="AE301" i="112"/>
  <c r="AD301" i="112"/>
  <c r="AC301" i="112"/>
  <c r="AB301" i="112"/>
  <c r="AA301" i="112"/>
  <c r="Z301" i="112"/>
  <c r="Y301" i="112"/>
  <c r="X301" i="112"/>
  <c r="W301" i="112"/>
  <c r="V301" i="112"/>
  <c r="U301" i="112"/>
  <c r="T301" i="112"/>
  <c r="S301" i="112"/>
  <c r="R301" i="112"/>
  <c r="Q301" i="112"/>
  <c r="P301" i="112"/>
  <c r="O301" i="112"/>
  <c r="N301" i="112"/>
  <c r="M301" i="112"/>
  <c r="L301" i="112"/>
  <c r="K301" i="112"/>
  <c r="J301" i="112"/>
  <c r="I301" i="112"/>
  <c r="H301" i="112"/>
  <c r="G301" i="112"/>
  <c r="F301" i="112"/>
  <c r="E301" i="112"/>
  <c r="D301" i="112"/>
  <c r="C301" i="112"/>
  <c r="BJ40" i="44"/>
  <c r="BJ39" i="44"/>
  <c r="CD28" i="44"/>
  <c r="CB28" i="44"/>
  <c r="BZ28" i="44"/>
  <c r="BT28" i="44"/>
  <c r="BJ28" i="44"/>
  <c r="BT27" i="44"/>
  <c r="BJ27" i="44"/>
  <c r="AN27" i="44"/>
  <c r="AL27" i="44"/>
  <c r="AJ27" i="44"/>
  <c r="AD27" i="44"/>
  <c r="T27" i="44"/>
  <c r="AD26" i="44"/>
  <c r="T26" i="44"/>
  <c r="AE10" i="44"/>
  <c r="AE8" i="44"/>
  <c r="AE6" i="44"/>
  <c r="AE4" i="44"/>
  <c r="U28" i="43"/>
  <c r="T28" i="43"/>
  <c r="S28" i="43"/>
  <c r="R28" i="43"/>
  <c r="Q28" i="43"/>
  <c r="P28" i="43"/>
  <c r="O28" i="43"/>
  <c r="N28" i="43"/>
  <c r="M28" i="43"/>
  <c r="L28" i="43"/>
  <c r="K28" i="43"/>
  <c r="J28" i="43"/>
  <c r="I28" i="43"/>
  <c r="H28" i="43"/>
  <c r="U15" i="43"/>
  <c r="T15" i="43"/>
  <c r="S15" i="43"/>
  <c r="R15" i="43"/>
  <c r="Q15" i="43"/>
  <c r="P15" i="43"/>
  <c r="O15" i="43"/>
  <c r="N15" i="43"/>
  <c r="M15" i="43"/>
  <c r="L15" i="43"/>
  <c r="K15" i="43"/>
  <c r="J15" i="43"/>
  <c r="I15" i="43"/>
  <c r="H15" i="43"/>
  <c r="L4" i="43"/>
  <c r="E4" i="71"/>
  <c r="I70" i="119"/>
  <c r="I69" i="119"/>
  <c r="I68" i="119"/>
  <c r="I67" i="119"/>
  <c r="I59" i="119"/>
  <c r="I58" i="119"/>
  <c r="I57" i="119"/>
  <c r="I56" i="119"/>
  <c r="I54" i="119"/>
  <c r="I53" i="119"/>
  <c r="I52" i="119"/>
  <c r="I51" i="119"/>
  <c r="I49" i="119"/>
  <c r="I48" i="119"/>
  <c r="I47" i="119"/>
  <c r="I46" i="119"/>
  <c r="I36" i="119"/>
  <c r="I35" i="119"/>
  <c r="I34" i="119"/>
  <c r="I33" i="119"/>
  <c r="I31" i="119"/>
  <c r="I30" i="119"/>
  <c r="I29" i="119"/>
  <c r="I28" i="119"/>
  <c r="I26" i="119"/>
  <c r="I25" i="119"/>
  <c r="I24" i="119"/>
  <c r="I23" i="119"/>
  <c r="I21" i="119"/>
  <c r="I20" i="119"/>
  <c r="I19" i="119"/>
  <c r="I18" i="119"/>
  <c r="I16" i="119"/>
  <c r="I15" i="119"/>
  <c r="I14" i="119"/>
  <c r="I13" i="119"/>
  <c r="F25" i="70"/>
  <c r="F23" i="70"/>
  <c r="Y11" i="90"/>
  <c r="Y10" i="90"/>
  <c r="Y9" i="90"/>
  <c r="D7" i="90"/>
  <c r="C6" i="90"/>
  <c r="V34" i="89"/>
  <c r="K34" i="89"/>
  <c r="J31" i="89"/>
  <c r="Y12" i="89"/>
  <c r="Y11" i="89"/>
  <c r="Y10" i="89"/>
  <c r="D7" i="89"/>
  <c r="C6" i="89"/>
  <c r="D91" i="38"/>
  <c r="H10" i="38"/>
  <c r="H9" i="38"/>
  <c r="H8" i="38"/>
  <c r="E9" i="37"/>
  <c r="E8" i="37"/>
  <c r="E6" i="37"/>
  <c r="A5" i="37"/>
  <c r="A4" i="37"/>
  <c r="H19" i="36"/>
  <c r="H13" i="36"/>
  <c r="H12" i="36"/>
  <c r="H10" i="36"/>
  <c r="A9" i="36"/>
  <c r="A8" i="36"/>
  <c r="F12" i="93"/>
  <c r="F11" i="93"/>
  <c r="F10" i="93"/>
  <c r="A8" i="93"/>
  <c r="A7" i="93"/>
  <c r="J22" i="35"/>
  <c r="H16" i="35"/>
  <c r="H15" i="35"/>
  <c r="H12" i="35"/>
  <c r="A9" i="35"/>
  <c r="A8" i="35"/>
  <c r="F12" i="92"/>
  <c r="F11" i="92"/>
  <c r="F10" i="92"/>
  <c r="A8" i="92"/>
  <c r="A7" i="92"/>
  <c r="D32" i="87"/>
  <c r="F11" i="87"/>
  <c r="F10" i="87"/>
  <c r="F9" i="87"/>
  <c r="Y11" i="32"/>
  <c r="D7" i="32"/>
  <c r="O32" i="86"/>
  <c r="O30" i="86"/>
  <c r="I28" i="86"/>
  <c r="Y13" i="86"/>
  <c r="Y12" i="86"/>
  <c r="Y11" i="86"/>
  <c r="G8" i="86"/>
  <c r="B7" i="86"/>
  <c r="L3" i="30"/>
  <c r="W13" i="85"/>
  <c r="AD13" i="85" s="1"/>
  <c r="AD20" i="84"/>
  <c r="O16" i="84"/>
  <c r="O12" i="84"/>
  <c r="O21" i="84" s="1"/>
  <c r="O22" i="84" s="1"/>
  <c r="AD25" i="83"/>
  <c r="AD26" i="83" s="1"/>
  <c r="Q22" i="83"/>
  <c r="D26" i="78"/>
  <c r="D25" i="78"/>
  <c r="E13" i="78"/>
  <c r="E12" i="78"/>
  <c r="E11" i="78"/>
  <c r="B8" i="78"/>
  <c r="B7" i="78"/>
  <c r="X20" i="82"/>
  <c r="L20" i="82"/>
  <c r="Y11" i="82"/>
  <c r="Y10" i="82"/>
  <c r="Y9" i="82"/>
  <c r="D7" i="82"/>
  <c r="C6" i="82"/>
  <c r="U29" i="77"/>
  <c r="I29" i="77"/>
  <c r="Y13" i="77"/>
  <c r="Y12" i="77"/>
  <c r="Y11" i="77"/>
  <c r="D7" i="77"/>
  <c r="C6" i="77"/>
  <c r="D35" i="76"/>
  <c r="E32" i="76"/>
  <c r="E30" i="76"/>
  <c r="D24" i="76"/>
  <c r="G12" i="76"/>
  <c r="G11" i="76"/>
  <c r="G10" i="76"/>
  <c r="B7" i="76"/>
  <c r="B6" i="76"/>
  <c r="O5" i="81"/>
  <c r="C5" i="81"/>
  <c r="D17" i="91"/>
  <c r="G9" i="91"/>
  <c r="G8" i="91"/>
  <c r="G7" i="91"/>
  <c r="B6" i="91"/>
  <c r="G5" i="22"/>
  <c r="AB10" i="19"/>
  <c r="AB8" i="19"/>
  <c r="AB6" i="19"/>
  <c r="AB4" i="19"/>
  <c r="S6" i="79"/>
  <c r="C11" i="17"/>
  <c r="C62" i="17" s="1"/>
  <c r="K7" i="17"/>
  <c r="K58" i="17" s="1"/>
  <c r="K6" i="17"/>
  <c r="K57" i="17" s="1"/>
  <c r="C6" i="17"/>
  <c r="C57" i="17" s="1"/>
  <c r="K51" i="16"/>
  <c r="H49" i="16"/>
  <c r="H44" i="16"/>
  <c r="AC28" i="16"/>
  <c r="N28" i="16"/>
  <c r="J24" i="16"/>
  <c r="AC22" i="16"/>
  <c r="J22" i="16"/>
  <c r="H21" i="16"/>
  <c r="H19" i="16"/>
  <c r="K5" i="16"/>
  <c r="G6" i="107"/>
  <c r="G4" i="15"/>
  <c r="F4" i="14"/>
  <c r="Q16" i="11"/>
  <c r="Q15" i="11"/>
  <c r="Q14" i="11"/>
  <c r="E11" i="11"/>
  <c r="E10" i="11"/>
  <c r="H37" i="75"/>
  <c r="H35" i="75"/>
  <c r="Y16" i="75"/>
  <c r="Y13" i="75"/>
  <c r="D11" i="75"/>
  <c r="C10" i="75"/>
  <c r="D28" i="9"/>
  <c r="H18" i="9"/>
  <c r="H17" i="9"/>
  <c r="H16" i="9"/>
  <c r="C13" i="9"/>
  <c r="C12" i="9"/>
  <c r="E44" i="74"/>
  <c r="BR43" i="74"/>
  <c r="E43" i="74"/>
  <c r="AF42" i="74"/>
  <c r="E40" i="74"/>
  <c r="E39" i="74"/>
  <c r="BR8" i="74"/>
  <c r="O8" i="74"/>
  <c r="E8" i="74"/>
  <c r="AF7" i="74"/>
  <c r="E5" i="74"/>
  <c r="E4" i="74"/>
  <c r="O15" i="7"/>
  <c r="D15" i="7"/>
  <c r="D14" i="7"/>
  <c r="R9" i="7"/>
  <c r="R8" i="7"/>
  <c r="R7" i="7"/>
  <c r="L4" i="7"/>
  <c r="F3" i="7"/>
  <c r="O13" i="8"/>
  <c r="D13" i="8"/>
  <c r="D12" i="8"/>
  <c r="M7" i="8"/>
  <c r="M5" i="8"/>
  <c r="C19" i="103"/>
  <c r="F13" i="103"/>
  <c r="F12" i="103"/>
  <c r="F11" i="103"/>
  <c r="D9" i="103"/>
  <c r="D8" i="103"/>
  <c r="B120" i="105"/>
  <c r="E102" i="105"/>
  <c r="D101" i="105"/>
  <c r="B99" i="105"/>
  <c r="B98" i="105"/>
  <c r="B80" i="105"/>
  <c r="E62" i="105"/>
  <c r="D61" i="105"/>
  <c r="B59" i="105"/>
  <c r="B58" i="105"/>
  <c r="C23" i="105"/>
  <c r="C21" i="105"/>
  <c r="C20" i="105"/>
  <c r="E10" i="105"/>
  <c r="E9" i="105"/>
  <c r="A6" i="105"/>
  <c r="A5" i="105"/>
  <c r="F12" i="73"/>
  <c r="F11" i="73"/>
  <c r="F10" i="73"/>
  <c r="B8" i="73"/>
  <c r="B7" i="73"/>
  <c r="I36" i="72"/>
  <c r="I33" i="72"/>
  <c r="Q19" i="72"/>
  <c r="Q18" i="72"/>
  <c r="Q17" i="72"/>
  <c r="E13" i="72"/>
  <c r="D12" i="72"/>
  <c r="F78" i="2"/>
  <c r="F77" i="2"/>
  <c r="F76" i="2"/>
  <c r="F74" i="2"/>
  <c r="F73" i="2"/>
  <c r="F72" i="2"/>
  <c r="G68" i="2"/>
  <c r="F67" i="2"/>
  <c r="G66" i="2"/>
  <c r="G63" i="2"/>
  <c r="G62" i="2"/>
  <c r="G61" i="2"/>
  <c r="F60" i="2"/>
  <c r="G58" i="2"/>
  <c r="G57" i="2"/>
  <c r="F57" i="2"/>
  <c r="G56" i="2"/>
  <c r="F56" i="2"/>
  <c r="G55" i="2"/>
  <c r="G54" i="2"/>
  <c r="F53" i="2"/>
  <c r="G52" i="2"/>
  <c r="G51" i="2"/>
  <c r="G50" i="2"/>
  <c r="G49" i="2"/>
  <c r="G48" i="2"/>
  <c r="G47" i="2"/>
  <c r="G46" i="2"/>
  <c r="G45" i="2"/>
  <c r="G44" i="2"/>
  <c r="G43" i="2"/>
  <c r="G42" i="2"/>
  <c r="G41" i="2"/>
  <c r="G40" i="2"/>
  <c r="F39" i="2"/>
  <c r="F38" i="2"/>
  <c r="F36" i="2"/>
  <c r="F32" i="2"/>
  <c r="G29" i="2"/>
  <c r="F28" i="2"/>
  <c r="F27" i="2"/>
  <c r="F26" i="2"/>
  <c r="F22" i="2"/>
  <c r="F20" i="2"/>
  <c r="F19" i="2"/>
  <c r="G16" i="2"/>
  <c r="G14" i="2"/>
  <c r="G11" i="2"/>
  <c r="G10" i="2"/>
  <c r="G9" i="2"/>
  <c r="F9" i="2"/>
  <c r="F8" i="2"/>
  <c r="F7" i="2"/>
  <c r="G6" i="2"/>
  <c r="G5" i="2"/>
  <c r="C10" i="109"/>
  <c r="C9" i="109"/>
  <c r="B12" i="109" s="1"/>
  <c r="C8" i="109"/>
  <c r="D23" i="72" s="1"/>
  <c r="B19" i="36"/>
  <c r="K23" i="12" l="1"/>
  <c r="K27" i="12"/>
  <c r="K31" i="12"/>
  <c r="K35" i="12"/>
  <c r="K39" i="12"/>
  <c r="I22" i="119"/>
  <c r="T40" i="44"/>
  <c r="K37" i="12"/>
  <c r="Q25" i="83"/>
  <c r="Q28" i="83" s="1"/>
  <c r="K14" i="12"/>
  <c r="K26" i="12"/>
  <c r="K28" i="12"/>
  <c r="K12" i="12"/>
  <c r="K20" i="12"/>
  <c r="I27" i="119"/>
  <c r="I55" i="119"/>
  <c r="K25" i="12"/>
  <c r="K30" i="12"/>
  <c r="K34" i="12"/>
  <c r="K15" i="12"/>
  <c r="K19" i="12"/>
  <c r="W7" i="112"/>
  <c r="J25" i="89"/>
  <c r="G21" i="32"/>
  <c r="B5" i="22"/>
  <c r="B22" i="35"/>
  <c r="I50" i="119"/>
  <c r="B4" i="71"/>
  <c r="D27" i="76"/>
  <c r="J18" i="82"/>
  <c r="K38" i="12"/>
  <c r="A3" i="30"/>
  <c r="B45" i="71"/>
  <c r="C18" i="103"/>
  <c r="D7" i="74"/>
  <c r="K24" i="12"/>
  <c r="A2" i="107"/>
  <c r="C7" i="17"/>
  <c r="C58" i="17" s="1"/>
  <c r="D16" i="91"/>
  <c r="B14" i="93"/>
  <c r="I21" i="90"/>
  <c r="F5" i="70"/>
  <c r="I60" i="119"/>
  <c r="K32" i="12"/>
  <c r="B77" i="105"/>
  <c r="B11" i="109"/>
  <c r="B6" i="22" s="1"/>
  <c r="H16" i="16"/>
  <c r="I26" i="86"/>
  <c r="B14" i="92"/>
  <c r="K29" i="12"/>
  <c r="E6" i="79"/>
  <c r="H33" i="75"/>
  <c r="K22" i="12"/>
  <c r="K33" i="12"/>
  <c r="L41" i="12"/>
  <c r="D42" i="74"/>
  <c r="I37" i="119"/>
  <c r="I71" i="119"/>
  <c r="B117" i="105"/>
  <c r="K9" i="12"/>
  <c r="O40" i="12"/>
  <c r="H27" i="9"/>
  <c r="J6" i="19"/>
  <c r="C24" i="105"/>
  <c r="J6" i="44"/>
  <c r="W6" i="112"/>
  <c r="I32" i="119"/>
  <c r="I17" i="119"/>
  <c r="G3" i="15"/>
  <c r="B17" i="73"/>
  <c r="D27" i="87"/>
  <c r="F3" i="14"/>
  <c r="D27" i="9"/>
  <c r="D11" i="8"/>
  <c r="J4" i="44"/>
  <c r="C4" i="81"/>
  <c r="M15" i="85"/>
  <c r="L3" i="43"/>
  <c r="C24" i="78"/>
  <c r="C22" i="105"/>
  <c r="H26" i="77"/>
  <c r="J4" i="19"/>
  <c r="T39" i="44"/>
  <c r="P23" i="72"/>
  <c r="B4" i="108"/>
  <c r="D13" i="7"/>
  <c r="H7" i="38"/>
  <c r="BJ32" i="13"/>
  <c r="BJ31" i="13"/>
  <c r="L40" i="12"/>
  <c r="K18" i="12"/>
  <c r="V32" i="13"/>
  <c r="AF31" i="13"/>
  <c r="V31" i="13"/>
  <c r="U40" i="12"/>
  <c r="K21" i="12"/>
  <c r="K11" i="12"/>
  <c r="K13" i="12"/>
  <c r="AE40" i="12"/>
  <c r="AL32" i="13"/>
  <c r="AN32" i="13"/>
  <c r="AP32" i="13"/>
  <c r="I61" i="119" l="1"/>
  <c r="I38" i="119"/>
  <c r="I72" i="119"/>
  <c r="K40" i="12"/>
  <c r="I74" i="119" l="1"/>
  <c r="AJ20" i="112"/>
  <c r="AJ16" i="112"/>
  <c r="AJ34" i="112" l="1"/>
  <c r="AJ30" i="112" l="1"/>
  <c r="AJ48" i="112" l="1"/>
  <c r="AJ44" i="112" l="1"/>
  <c r="AJ58" i="112" l="1"/>
  <c r="AJ62" i="112"/>
  <c r="AJ72" i="112" l="1"/>
  <c r="AJ76" i="112"/>
  <c r="AJ86" i="112" l="1"/>
  <c r="AJ90" i="112"/>
  <c r="AJ100" i="112" l="1"/>
  <c r="AJ104" i="112"/>
  <c r="C305" i="112" l="1"/>
  <c r="D304" i="112"/>
  <c r="C304" i="112"/>
  <c r="C306" i="112" l="1"/>
  <c r="C321" i="112" s="1"/>
  <c r="C322" i="112" s="1"/>
  <c r="D306" i="112"/>
  <c r="D307" i="112" s="1"/>
  <c r="D308" i="112" s="1"/>
  <c r="AJ118" i="112"/>
  <c r="AJ114" i="112"/>
  <c r="E306" i="112" l="1"/>
  <c r="E307" i="112" s="1"/>
  <c r="E308" i="112" s="1"/>
  <c r="C319" i="112"/>
  <c r="D318" i="112"/>
  <c r="C318" i="112"/>
  <c r="C320" i="112" l="1"/>
  <c r="D320" i="112" s="1"/>
  <c r="D321" i="112" s="1"/>
  <c r="D322" i="112" s="1"/>
  <c r="F306" i="112"/>
  <c r="F307" i="112" s="1"/>
  <c r="F308" i="112" s="1"/>
  <c r="C335" i="112" l="1"/>
  <c r="C333" i="112" s="1"/>
  <c r="E320" i="112"/>
  <c r="E321" i="112" s="1"/>
  <c r="E322" i="112" s="1"/>
  <c r="D332" i="112"/>
  <c r="C332" i="112"/>
  <c r="C336" i="112"/>
  <c r="G306" i="112"/>
  <c r="G307" i="112" s="1"/>
  <c r="G308" i="112" s="1"/>
  <c r="AJ132" i="112"/>
  <c r="AJ128" i="112"/>
  <c r="C334" i="112" l="1"/>
  <c r="D334" i="112" s="1"/>
  <c r="D335" i="112" s="1"/>
  <c r="AJ142" i="112"/>
  <c r="AJ146" i="112"/>
  <c r="F320" i="112"/>
  <c r="F321" i="112" s="1"/>
  <c r="F322" i="112" s="1"/>
  <c r="H306" i="112"/>
  <c r="H307" i="112" s="1"/>
  <c r="H308" i="112" s="1"/>
  <c r="E334" i="112" l="1"/>
  <c r="E335" i="112" s="1"/>
  <c r="E336" i="112" s="1"/>
  <c r="D336" i="112"/>
  <c r="I306" i="112"/>
  <c r="I307" i="112" s="1"/>
  <c r="I308" i="112" s="1"/>
  <c r="G320" i="112"/>
  <c r="G321" i="112" s="1"/>
  <c r="G322" i="112" s="1"/>
  <c r="F334" i="112" l="1"/>
  <c r="G334" i="112" s="1"/>
  <c r="J306" i="112"/>
  <c r="J307" i="112" s="1"/>
  <c r="J308" i="112" s="1"/>
  <c r="H320" i="112"/>
  <c r="H321" i="112" s="1"/>
  <c r="H322" i="112" s="1"/>
  <c r="F335" i="112" l="1"/>
  <c r="K306" i="112"/>
  <c r="K307" i="112" s="1"/>
  <c r="K308" i="112" s="1"/>
  <c r="AJ156" i="112"/>
  <c r="AJ160" i="112"/>
  <c r="F336" i="112"/>
  <c r="G335" i="112"/>
  <c r="G336" i="112" s="1"/>
  <c r="H334" i="112"/>
  <c r="I320" i="112"/>
  <c r="I321" i="112" s="1"/>
  <c r="I322" i="112" s="1"/>
  <c r="H335" i="112" l="1"/>
  <c r="H336" i="112" s="1"/>
  <c r="I334" i="112"/>
  <c r="J320" i="112"/>
  <c r="J321" i="112" s="1"/>
  <c r="J322" i="112" s="1"/>
  <c r="L306" i="112"/>
  <c r="L307" i="112" s="1"/>
  <c r="L308" i="112" s="1"/>
  <c r="AJ170" i="112" l="1"/>
  <c r="AJ174" i="112"/>
  <c r="M306" i="112"/>
  <c r="M307" i="112" s="1"/>
  <c r="M308" i="112" s="1"/>
  <c r="K320" i="112"/>
  <c r="K321" i="112" s="1"/>
  <c r="K322" i="112" s="1"/>
  <c r="J334" i="112"/>
  <c r="I335" i="112"/>
  <c r="I336" i="112" s="1"/>
  <c r="N306" i="112" l="1"/>
  <c r="N307" i="112" s="1"/>
  <c r="N308" i="112" s="1"/>
  <c r="J335" i="112"/>
  <c r="J336" i="112" s="1"/>
  <c r="K334" i="112"/>
  <c r="L320" i="112"/>
  <c r="L321" i="112" s="1"/>
  <c r="L322" i="112" s="1"/>
  <c r="O306" i="112" l="1"/>
  <c r="O307" i="112" s="1"/>
  <c r="O308" i="112" s="1"/>
  <c r="AJ188" i="112"/>
  <c r="AJ184" i="112"/>
  <c r="M320" i="112"/>
  <c r="M321" i="112" s="1"/>
  <c r="M322" i="112" s="1"/>
  <c r="K335" i="112"/>
  <c r="K336" i="112" s="1"/>
  <c r="L334" i="112"/>
  <c r="N320" i="112" l="1"/>
  <c r="N321" i="112" s="1"/>
  <c r="N322" i="112" s="1"/>
  <c r="L335" i="112"/>
  <c r="L336" i="112" s="1"/>
  <c r="M334" i="112"/>
  <c r="P306" i="112"/>
  <c r="P307" i="112" s="1"/>
  <c r="P308" i="112" s="1"/>
  <c r="AJ198" i="112" l="1"/>
  <c r="AJ202" i="112"/>
  <c r="Q306" i="112"/>
  <c r="Q307" i="112" s="1"/>
  <c r="Q308" i="112" s="1"/>
  <c r="N334" i="112"/>
  <c r="M335" i="112"/>
  <c r="M336" i="112" s="1"/>
  <c r="O320" i="112"/>
  <c r="O321" i="112" s="1"/>
  <c r="O322" i="112" s="1"/>
  <c r="P320" i="112" l="1"/>
  <c r="P321" i="112" s="1"/>
  <c r="P322" i="112" s="1"/>
  <c r="R306" i="112"/>
  <c r="R307" i="112" s="1"/>
  <c r="R308" i="112" s="1"/>
  <c r="O334" i="112"/>
  <c r="N335" i="112"/>
  <c r="N336" i="112" s="1"/>
  <c r="Q320" i="112" l="1"/>
  <c r="Q321" i="112" s="1"/>
  <c r="Q322" i="112" s="1"/>
  <c r="O335" i="112"/>
  <c r="O336" i="112" s="1"/>
  <c r="P334" i="112"/>
  <c r="S306" i="112"/>
  <c r="S307" i="112" s="1"/>
  <c r="S308" i="112" s="1"/>
  <c r="P335" i="112" l="1"/>
  <c r="P336" i="112" s="1"/>
  <c r="Q334" i="112"/>
  <c r="T306" i="112"/>
  <c r="T307" i="112" s="1"/>
  <c r="T308" i="112" s="1"/>
  <c r="AJ212" i="112"/>
  <c r="AJ216" i="112"/>
  <c r="U6" i="112"/>
  <c r="R320" i="112"/>
  <c r="R321" i="112" s="1"/>
  <c r="R322" i="112" s="1"/>
  <c r="U306" i="112" l="1"/>
  <c r="U307" i="112" s="1"/>
  <c r="U308" i="112" s="1"/>
  <c r="S320" i="112"/>
  <c r="S321" i="112" s="1"/>
  <c r="S322" i="112" s="1"/>
  <c r="R334" i="112"/>
  <c r="Q335" i="112"/>
  <c r="Q336" i="112" s="1"/>
  <c r="U7" i="112"/>
  <c r="Y7" i="112" s="1"/>
  <c r="Y6" i="112"/>
  <c r="S334" i="112" l="1"/>
  <c r="R335" i="112"/>
  <c r="R336" i="112" s="1"/>
  <c r="T320" i="112"/>
  <c r="T321" i="112" s="1"/>
  <c r="T322" i="112" s="1"/>
  <c r="V306" i="112"/>
  <c r="V307" i="112" s="1"/>
  <c r="V308" i="112" s="1"/>
  <c r="AJ226" i="112"/>
  <c r="AJ230" i="112"/>
  <c r="T334" i="112" l="1"/>
  <c r="S335" i="112"/>
  <c r="S336" i="112" s="1"/>
  <c r="W306" i="112"/>
  <c r="W307" i="112" s="1"/>
  <c r="W308" i="112" s="1"/>
  <c r="U320" i="112"/>
  <c r="U321" i="112" s="1"/>
  <c r="U322" i="112" s="1"/>
  <c r="AJ240" i="112" l="1"/>
  <c r="AJ244" i="112"/>
  <c r="V320" i="112"/>
  <c r="V321" i="112" s="1"/>
  <c r="V322" i="112" s="1"/>
  <c r="X306" i="112"/>
  <c r="X307" i="112" s="1"/>
  <c r="X308" i="112" s="1"/>
  <c r="U334" i="112"/>
  <c r="T335" i="112"/>
  <c r="T336" i="112" s="1"/>
  <c r="Y306" i="112" l="1"/>
  <c r="Y307" i="112" s="1"/>
  <c r="Y308" i="112" s="1"/>
  <c r="W320" i="112"/>
  <c r="W321" i="112" s="1"/>
  <c r="W322" i="112" s="1"/>
  <c r="V334" i="112"/>
  <c r="U335" i="112"/>
  <c r="U336" i="112" s="1"/>
  <c r="AJ254" i="112" l="1"/>
  <c r="AJ258" i="112"/>
  <c r="X320" i="112"/>
  <c r="X321" i="112" s="1"/>
  <c r="X322" i="112" s="1"/>
  <c r="W334" i="112"/>
  <c r="V335" i="112"/>
  <c r="V336" i="112" s="1"/>
  <c r="Z306" i="112"/>
  <c r="Z307" i="112" s="1"/>
  <c r="Z308" i="112" s="1"/>
  <c r="W335" i="112" l="1"/>
  <c r="W336" i="112" s="1"/>
  <c r="X334" i="112"/>
  <c r="Y320" i="112"/>
  <c r="Y321" i="112" s="1"/>
  <c r="Y322" i="112" s="1"/>
  <c r="AA306" i="112"/>
  <c r="AA307" i="112" s="1"/>
  <c r="AA308" i="112" s="1"/>
  <c r="X335" i="112" l="1"/>
  <c r="X336" i="112" s="1"/>
  <c r="Y334" i="112"/>
  <c r="AB306" i="112"/>
  <c r="AB307" i="112" s="1"/>
  <c r="AB308" i="112" s="1"/>
  <c r="Z320" i="112"/>
  <c r="Z321" i="112" s="1"/>
  <c r="Z322" i="112" s="1"/>
  <c r="AJ268" i="112"/>
  <c r="AJ272" i="112"/>
  <c r="AA320" i="112" l="1"/>
  <c r="AA321" i="112" s="1"/>
  <c r="AA322" i="112" s="1"/>
  <c r="AC306" i="112"/>
  <c r="AC307" i="112" s="1"/>
  <c r="AC308" i="112" s="1"/>
  <c r="Z334" i="112"/>
  <c r="Y335" i="112"/>
  <c r="Y336" i="112" s="1"/>
  <c r="Z335" i="112" l="1"/>
  <c r="Z336" i="112" s="1"/>
  <c r="AA334" i="112"/>
  <c r="AD306" i="112"/>
  <c r="AD307" i="112" s="1"/>
  <c r="AD308" i="112" s="1"/>
  <c r="AB320" i="112"/>
  <c r="AB321" i="112" s="1"/>
  <c r="AB322" i="112" s="1"/>
  <c r="AC320" i="112" l="1"/>
  <c r="AC321" i="112" s="1"/>
  <c r="AC322" i="112" s="1"/>
  <c r="AE306" i="112"/>
  <c r="AE307" i="112" s="1"/>
  <c r="AE308" i="112" s="1"/>
  <c r="AA335" i="112"/>
  <c r="AA336" i="112" s="1"/>
  <c r="AB334" i="112"/>
  <c r="AJ282" i="112"/>
  <c r="AJ286" i="112"/>
  <c r="AD320" i="112" l="1"/>
  <c r="AD321" i="112" s="1"/>
  <c r="AD322" i="112" s="1"/>
  <c r="AB335" i="112"/>
  <c r="AB336" i="112" s="1"/>
  <c r="AC334" i="112"/>
  <c r="AF306" i="112"/>
  <c r="AF307" i="112" s="1"/>
  <c r="AF308" i="112" s="1"/>
  <c r="AE320" i="112" l="1"/>
  <c r="AE321" i="112" s="1"/>
  <c r="AE322" i="112" s="1"/>
  <c r="AG306" i="112"/>
  <c r="AG307" i="112" s="1"/>
  <c r="AG308" i="112" s="1"/>
  <c r="AD334" i="112"/>
  <c r="AC335" i="112"/>
  <c r="AC336" i="112" s="1"/>
  <c r="AJ296" i="112"/>
  <c r="AI307" i="112" l="1"/>
  <c r="AF320" i="112"/>
  <c r="AF321" i="112" s="1"/>
  <c r="AF322" i="112" s="1"/>
  <c r="AD335" i="112"/>
  <c r="AD336" i="112" s="1"/>
  <c r="AE334" i="112"/>
  <c r="AJ300" i="112"/>
  <c r="AG7" i="112"/>
  <c r="AG5" i="112" s="1"/>
  <c r="AI309" i="112" l="1"/>
  <c r="AI311" i="112" s="1"/>
  <c r="AJ310" i="112" s="1"/>
  <c r="AF334" i="112"/>
  <c r="AE335" i="112"/>
  <c r="AE336" i="112" s="1"/>
  <c r="AG320" i="112"/>
  <c r="AG321" i="112" s="1"/>
  <c r="AG322" i="112" s="1"/>
  <c r="AI313" i="112" l="1"/>
  <c r="AI314" i="112" s="1"/>
  <c r="AJ314" i="112" s="1"/>
  <c r="AI321" i="112"/>
  <c r="AG334" i="112"/>
  <c r="AF335" i="112"/>
  <c r="AF336" i="112" s="1"/>
  <c r="AI323" i="112" l="1"/>
  <c r="AI325" i="112" s="1"/>
  <c r="AJ324" i="112" s="1"/>
  <c r="AG335" i="112"/>
  <c r="AG336" i="112" s="1"/>
  <c r="AI335" i="112" s="1"/>
  <c r="AI327" i="112" l="1"/>
  <c r="AI328" i="112" s="1"/>
  <c r="AJ328" i="112" s="1"/>
  <c r="AI337" i="112"/>
  <c r="AI341" i="112" s="1"/>
  <c r="AI342" i="112" s="1"/>
  <c r="AJ342" i="112" s="1"/>
  <c r="AI339" i="112" l="1"/>
  <c r="AJ338" i="112" s="1"/>
  <c r="K16" i="121"/>
  <c r="K18" i="121" s="1"/>
  <c r="I23" i="121"/>
  <c r="I22" i="121"/>
  <c r="K20" i="121" l="1"/>
  <c r="D25" i="121"/>
  <c r="C25" i="121"/>
  <c r="C26" i="121"/>
  <c r="H11" i="121"/>
  <c r="G11" i="121" s="1"/>
  <c r="F11" i="121" s="1"/>
  <c r="E11" i="121" s="1"/>
  <c r="D11" i="121" s="1"/>
  <c r="C37" i="121"/>
  <c r="C38" i="121"/>
  <c r="F25" i="121" l="1"/>
  <c r="C28" i="121"/>
  <c r="D28" i="121" s="1"/>
  <c r="E28" i="121" s="1"/>
  <c r="F28" i="121" s="1"/>
  <c r="G28" i="121" s="1"/>
  <c r="H28" i="121" s="1"/>
  <c r="I28" i="121" s="1"/>
  <c r="C11" i="121"/>
  <c r="D29" i="121"/>
  <c r="D30" i="121" s="1"/>
  <c r="D26" i="121"/>
  <c r="E26" i="121" s="1"/>
  <c r="C27" i="121"/>
  <c r="D38" i="121" l="1"/>
  <c r="E29" i="121"/>
  <c r="E30" i="121" s="1"/>
  <c r="D37" i="121"/>
  <c r="F26" i="121"/>
  <c r="F29" i="121" l="1"/>
  <c r="F30" i="121" s="1"/>
  <c r="E37" i="121"/>
  <c r="E38" i="121"/>
  <c r="G26" i="121"/>
  <c r="F37" i="121" l="1"/>
  <c r="F38" i="121"/>
  <c r="G29" i="121"/>
  <c r="G30" i="121" s="1"/>
  <c r="H26" i="121"/>
  <c r="G37" i="121" l="1"/>
  <c r="G38" i="121"/>
  <c r="H29" i="121"/>
  <c r="H30" i="121" s="1"/>
  <c r="I26" i="121"/>
  <c r="H37" i="121" l="1"/>
  <c r="K36" i="121" s="1"/>
  <c r="H38" i="121"/>
  <c r="I29" i="121"/>
  <c r="I30" i="121" s="1"/>
  <c r="C44" i="121"/>
  <c r="C53" i="121" s="1"/>
  <c r="E40" i="121"/>
  <c r="C40" i="121"/>
  <c r="C41" i="121"/>
  <c r="D40" i="121"/>
  <c r="K29" i="121"/>
  <c r="F40" i="121" l="1"/>
  <c r="C52" i="121"/>
  <c r="C45" i="121"/>
  <c r="D44" i="121"/>
  <c r="I38" i="121"/>
  <c r="I37" i="121"/>
  <c r="K31" i="121"/>
  <c r="C43" i="121"/>
  <c r="D43" i="121" s="1"/>
  <c r="E43" i="121" s="1"/>
  <c r="F43" i="121" s="1"/>
  <c r="G43" i="121" s="1"/>
  <c r="H43" i="121" s="1"/>
  <c r="I43" i="121" s="1"/>
  <c r="D41" i="121"/>
  <c r="C42" i="121"/>
  <c r="E44" i="121" l="1"/>
  <c r="K33" i="121"/>
  <c r="K35" i="121"/>
  <c r="D45" i="121"/>
  <c r="D53" i="121"/>
  <c r="D52" i="121"/>
  <c r="E41" i="121"/>
  <c r="F44" i="121" l="1"/>
  <c r="E53" i="121"/>
  <c r="E52" i="121"/>
  <c r="E45" i="121"/>
  <c r="F41" i="121"/>
  <c r="G44" i="121" s="1"/>
  <c r="G41" i="121" l="1"/>
  <c r="H44" i="121" s="1"/>
  <c r="F45" i="121"/>
  <c r="F52" i="121"/>
  <c r="F53" i="121"/>
  <c r="G45" i="121" l="1"/>
  <c r="G52" i="121"/>
  <c r="G53" i="121"/>
  <c r="H41" i="121"/>
  <c r="I44" i="121" s="1"/>
  <c r="H45" i="121" l="1"/>
  <c r="H53" i="121"/>
  <c r="H52" i="121"/>
  <c r="K51" i="121" s="1"/>
  <c r="I41" i="121"/>
  <c r="C59" i="121" l="1"/>
  <c r="C68" i="121" s="1"/>
  <c r="E55" i="121"/>
  <c r="C60" i="121"/>
  <c r="I52" i="121"/>
  <c r="I45" i="121"/>
  <c r="K44" i="121" s="1"/>
  <c r="I53" i="121"/>
  <c r="K46" i="121"/>
  <c r="C55" i="121"/>
  <c r="D55" i="121"/>
  <c r="C56" i="121"/>
  <c r="C67" i="121" l="1"/>
  <c r="F55" i="121"/>
  <c r="C58" i="121"/>
  <c r="D58" i="121" s="1"/>
  <c r="E58" i="121" s="1"/>
  <c r="F58" i="121" s="1"/>
  <c r="G58" i="121" s="1"/>
  <c r="H58" i="121" s="1"/>
  <c r="I58" i="121" s="1"/>
  <c r="C57" i="121"/>
  <c r="D59" i="121" s="1"/>
  <c r="D56" i="121"/>
  <c r="K48" i="121"/>
  <c r="K50" i="121"/>
  <c r="D68" i="121" l="1"/>
  <c r="D67" i="121"/>
  <c r="D60" i="121"/>
  <c r="E59" i="121"/>
  <c r="E56" i="121"/>
  <c r="F59" i="121" l="1"/>
  <c r="F68" i="121" s="1"/>
  <c r="E60" i="121"/>
  <c r="E68" i="121"/>
  <c r="E67" i="121"/>
  <c r="F56" i="121"/>
  <c r="G59" i="121" l="1"/>
  <c r="F67" i="121"/>
  <c r="G68" i="121"/>
  <c r="G67" i="121"/>
  <c r="G56" i="121"/>
  <c r="H59" i="121" s="1"/>
  <c r="F60" i="121"/>
  <c r="H68" i="121" l="1"/>
  <c r="H67" i="121"/>
  <c r="H56" i="121"/>
  <c r="I59" i="121" s="1"/>
  <c r="G60" i="121"/>
  <c r="I68" i="121" l="1"/>
  <c r="I67" i="121"/>
  <c r="I56" i="121"/>
  <c r="H60" i="121"/>
  <c r="K66" i="121"/>
  <c r="C74" i="121" l="1"/>
  <c r="E70" i="121"/>
  <c r="C71" i="121"/>
  <c r="D70" i="121"/>
  <c r="C70" i="121"/>
  <c r="I60" i="121"/>
  <c r="K59" i="121" s="1"/>
  <c r="K61" i="121"/>
  <c r="F70" i="121" l="1"/>
  <c r="C73" i="121"/>
  <c r="D73" i="121" s="1"/>
  <c r="E73" i="121" s="1"/>
  <c r="F73" i="121" s="1"/>
  <c r="G73" i="121" s="1"/>
  <c r="H73" i="121" s="1"/>
  <c r="I73" i="121" s="1"/>
  <c r="D74" i="121"/>
  <c r="C75" i="121"/>
  <c r="C82" i="121"/>
  <c r="C83" i="121"/>
  <c r="C72" i="121"/>
  <c r="K65" i="121"/>
  <c r="K63" i="121"/>
  <c r="D71" i="121"/>
  <c r="E74" i="121" l="1"/>
  <c r="E83" i="121" s="1"/>
  <c r="D83" i="121"/>
  <c r="D82" i="121"/>
  <c r="D75" i="121"/>
  <c r="E75" i="121"/>
  <c r="E82" i="121"/>
  <c r="E71" i="121"/>
  <c r="F74" i="121" s="1"/>
  <c r="F82" i="121" l="1"/>
  <c r="F75" i="121"/>
  <c r="F83" i="121"/>
  <c r="F71" i="121"/>
  <c r="G74" i="121" s="1"/>
  <c r="G83" i="121" l="1"/>
  <c r="G82" i="121"/>
  <c r="G75" i="121"/>
  <c r="G71" i="121"/>
  <c r="H74" i="121" s="1"/>
  <c r="H82" i="121" l="1"/>
  <c r="H83" i="121"/>
  <c r="H75" i="121"/>
  <c r="H71" i="121"/>
  <c r="I74" i="121" s="1"/>
  <c r="I75" i="121" l="1"/>
  <c r="I82" i="121"/>
  <c r="I83" i="121"/>
  <c r="I71" i="121"/>
  <c r="C89" i="121" l="1"/>
  <c r="E85" i="121"/>
  <c r="D85" i="121"/>
  <c r="C85" i="121"/>
  <c r="C86" i="121"/>
  <c r="D89" i="121" s="1"/>
  <c r="K74" i="121" l="1"/>
  <c r="C90" i="121"/>
  <c r="K76" i="121"/>
  <c r="K80" i="121" s="1"/>
  <c r="K81" i="121"/>
  <c r="D86" i="121"/>
  <c r="E89" i="121" s="1"/>
  <c r="C87" i="121"/>
  <c r="F85" i="121" l="1"/>
  <c r="C88" i="121"/>
  <c r="D88" i="121" s="1"/>
  <c r="E88" i="121" s="1"/>
  <c r="F88" i="121" s="1"/>
  <c r="G88" i="121" s="1"/>
  <c r="H88" i="121" s="1"/>
  <c r="I88" i="121" s="1"/>
  <c r="K78" i="121"/>
  <c r="C97" i="121"/>
  <c r="C98" i="121"/>
  <c r="E86" i="121"/>
  <c r="F89" i="121" s="1"/>
  <c r="D97" i="121" l="1"/>
  <c r="D90" i="121"/>
  <c r="D98" i="121"/>
  <c r="E97" i="121"/>
  <c r="E90" i="121"/>
  <c r="E98" i="121"/>
  <c r="F86" i="121"/>
  <c r="G89" i="121" s="1"/>
  <c r="F90" i="121" l="1"/>
  <c r="F98" i="121"/>
  <c r="F97" i="121"/>
  <c r="G86" i="121"/>
  <c r="H89" i="121" s="1"/>
  <c r="H86" i="121" l="1"/>
  <c r="I89" i="121" s="1"/>
  <c r="G98" i="121"/>
  <c r="G97" i="121"/>
  <c r="G90" i="121"/>
  <c r="I86" i="121" l="1"/>
  <c r="H90" i="121"/>
  <c r="H97" i="121"/>
  <c r="K96" i="121" s="1"/>
  <c r="H98" i="121"/>
  <c r="C104" i="121" l="1"/>
  <c r="E100" i="121"/>
  <c r="C100" i="121"/>
  <c r="C101" i="121"/>
  <c r="D100" i="121"/>
  <c r="I98" i="121"/>
  <c r="I90" i="121"/>
  <c r="K89" i="121" s="1"/>
  <c r="I97" i="121"/>
  <c r="K91" i="121"/>
  <c r="D104" i="121" l="1"/>
  <c r="F100" i="121"/>
  <c r="C103" i="121"/>
  <c r="D103" i="121" s="1"/>
  <c r="E103" i="121" s="1"/>
  <c r="F103" i="121" s="1"/>
  <c r="G103" i="121" s="1"/>
  <c r="H103" i="121" s="1"/>
  <c r="I103" i="121" s="1"/>
  <c r="C112" i="121"/>
  <c r="C113" i="121"/>
  <c r="C105" i="121"/>
  <c r="D101" i="121"/>
  <c r="E104" i="121" s="1"/>
  <c r="K93" i="121"/>
  <c r="K95" i="121"/>
  <c r="C102" i="121"/>
  <c r="D113" i="121" l="1"/>
  <c r="D105" i="121"/>
  <c r="D112" i="121"/>
  <c r="E101" i="121"/>
  <c r="F104" i="121" s="1"/>
  <c r="E112" i="121" l="1"/>
  <c r="E105" i="121"/>
  <c r="E113" i="121"/>
  <c r="F101" i="121"/>
  <c r="G104" i="121" s="1"/>
  <c r="G101" i="121" l="1"/>
  <c r="H104" i="121" s="1"/>
  <c r="F105" i="121"/>
  <c r="F112" i="121"/>
  <c r="F113" i="121"/>
  <c r="H101" i="121" l="1"/>
  <c r="I104" i="121" s="1"/>
  <c r="G105" i="121"/>
  <c r="G112" i="121"/>
  <c r="G113" i="121"/>
  <c r="H113" i="121" l="1"/>
  <c r="H112" i="121"/>
  <c r="K111" i="121" s="1"/>
  <c r="H105" i="121"/>
  <c r="I101" i="121"/>
  <c r="C119" i="121" l="1"/>
  <c r="E115" i="121"/>
  <c r="I113" i="121"/>
  <c r="I112" i="121"/>
  <c r="I105" i="121"/>
  <c r="K104" i="121" s="1"/>
  <c r="K106" i="121"/>
  <c r="C116" i="121"/>
  <c r="D119" i="121" s="1"/>
  <c r="D115" i="121"/>
  <c r="C115" i="121"/>
  <c r="C118" i="121" l="1"/>
  <c r="F115" i="121"/>
  <c r="D118" i="121"/>
  <c r="E118" i="121" s="1"/>
  <c r="F118" i="121" s="1"/>
  <c r="G118" i="121" s="1"/>
  <c r="H118" i="121" s="1"/>
  <c r="I118" i="121" s="1"/>
  <c r="C128" i="121"/>
  <c r="C120" i="121"/>
  <c r="C127" i="121"/>
  <c r="D116" i="121"/>
  <c r="E119" i="121" s="1"/>
  <c r="C117" i="121"/>
  <c r="K108" i="121"/>
  <c r="K110" i="121"/>
  <c r="D127" i="121" l="1"/>
  <c r="D120" i="121"/>
  <c r="D128" i="121"/>
  <c r="E116" i="121"/>
  <c r="F119" i="121" s="1"/>
  <c r="E120" i="121" l="1"/>
  <c r="E128" i="121"/>
  <c r="E127" i="121"/>
  <c r="F116" i="121"/>
  <c r="G119" i="121" s="1"/>
  <c r="F127" i="121" l="1"/>
  <c r="F120" i="121"/>
  <c r="F128" i="121"/>
  <c r="G116" i="121"/>
  <c r="H119" i="121" s="1"/>
  <c r="G120" i="121" l="1"/>
  <c r="G127" i="121"/>
  <c r="G128" i="121"/>
  <c r="H116" i="121"/>
  <c r="I119" i="121" s="1"/>
  <c r="H128" i="121" l="1"/>
  <c r="H127" i="121"/>
  <c r="K126" i="121" s="1"/>
  <c r="H120" i="121"/>
  <c r="I116" i="121"/>
  <c r="O14" i="121" l="1"/>
  <c r="O15" i="121" s="1"/>
  <c r="Q10" i="121"/>
  <c r="I127" i="121"/>
  <c r="I128" i="121"/>
  <c r="I120" i="121"/>
  <c r="K119" i="121" s="1"/>
  <c r="K121" i="121"/>
  <c r="O11" i="121"/>
  <c r="O10" i="121"/>
  <c r="P10" i="121"/>
  <c r="P14" i="121" l="1"/>
  <c r="P15" i="121" s="1"/>
  <c r="R10" i="121"/>
  <c r="O13" i="121"/>
  <c r="P13" i="121" s="1"/>
  <c r="Q13" i="121" s="1"/>
  <c r="R13" i="121" s="1"/>
  <c r="S13" i="121" s="1"/>
  <c r="T13" i="121" s="1"/>
  <c r="U13" i="121" s="1"/>
  <c r="O12" i="121"/>
  <c r="O23" i="121"/>
  <c r="O22" i="121"/>
  <c r="K125" i="121"/>
  <c r="K123" i="121"/>
  <c r="P11" i="121"/>
  <c r="Q14" i="121" s="1"/>
  <c r="Q15" i="121" s="1"/>
  <c r="P23" i="121" l="1"/>
  <c r="P22" i="121"/>
  <c r="Q11" i="121"/>
  <c r="R14" i="121" s="1"/>
  <c r="R15" i="121" s="1"/>
  <c r="Q23" i="121" l="1"/>
  <c r="Q22" i="121"/>
  <c r="R11" i="121"/>
  <c r="S14" i="121" s="1"/>
  <c r="S15" i="121" s="1"/>
  <c r="S11" i="121" l="1"/>
  <c r="T14" i="121" s="1"/>
  <c r="T15" i="121" s="1"/>
  <c r="R23" i="121"/>
  <c r="R22" i="121"/>
  <c r="S23" i="121" l="1"/>
  <c r="S22" i="121"/>
  <c r="T11" i="121"/>
  <c r="U14" i="121" s="1"/>
  <c r="U15" i="121" s="1"/>
  <c r="W14" i="121" s="1"/>
  <c r="T22" i="121" l="1"/>
  <c r="W21" i="121" s="1"/>
  <c r="T23" i="121"/>
  <c r="W16" i="121"/>
  <c r="U11" i="121"/>
  <c r="O29" i="121" l="1"/>
  <c r="O30" i="121" s="1"/>
  <c r="Q25" i="121"/>
  <c r="W20" i="121"/>
  <c r="W18" i="121"/>
  <c r="P25" i="121"/>
  <c r="O25" i="121"/>
  <c r="O26" i="121"/>
  <c r="U22" i="121"/>
  <c r="U23" i="121"/>
  <c r="P29" i="121" l="1"/>
  <c r="P30" i="121" s="1"/>
  <c r="O28" i="121"/>
  <c r="P28" i="121" s="1"/>
  <c r="Q28" i="121" s="1"/>
  <c r="R28" i="121" s="1"/>
  <c r="S28" i="121" s="1"/>
  <c r="T28" i="121" s="1"/>
  <c r="U28" i="121" s="1"/>
  <c r="R25" i="121"/>
  <c r="P26" i="121"/>
  <c r="Q29" i="121" s="1"/>
  <c r="O27" i="121"/>
  <c r="O37" i="121"/>
  <c r="O38" i="121"/>
  <c r="Q30" i="121" l="1"/>
  <c r="Q26" i="121"/>
  <c r="R29" i="121" s="1"/>
  <c r="P37" i="121"/>
  <c r="P38" i="121"/>
  <c r="R30" i="121" l="1"/>
  <c r="Q38" i="121"/>
  <c r="Q37" i="121"/>
  <c r="R26" i="121"/>
  <c r="S29" i="121" s="1"/>
  <c r="S30" i="121" l="1"/>
  <c r="S26" i="121"/>
  <c r="T29" i="121" s="1"/>
  <c r="R38" i="121"/>
  <c r="R37" i="121"/>
  <c r="T30" i="121" l="1"/>
  <c r="S37" i="121"/>
  <c r="S38" i="121"/>
  <c r="T26" i="121"/>
  <c r="U29" i="121" s="1"/>
  <c r="U30" i="121" s="1"/>
  <c r="U26" i="121" l="1"/>
  <c r="Q40" i="121" s="1"/>
  <c r="T37" i="121"/>
  <c r="W36" i="121" s="1"/>
  <c r="T38" i="121"/>
  <c r="O44" i="121" l="1"/>
  <c r="O40" i="121"/>
  <c r="O41" i="121"/>
  <c r="P40" i="121"/>
  <c r="U37" i="121"/>
  <c r="W29" i="121"/>
  <c r="U38" i="121"/>
  <c r="W31" i="121"/>
  <c r="R40" i="121" l="1"/>
  <c r="O43" i="121"/>
  <c r="P43" i="121" s="1"/>
  <c r="Q43" i="121" s="1"/>
  <c r="R43" i="121" s="1"/>
  <c r="S43" i="121" s="1"/>
  <c r="T43" i="121" s="1"/>
  <c r="U43" i="121" s="1"/>
  <c r="P44" i="121"/>
  <c r="P41" i="121"/>
  <c r="O42" i="121"/>
  <c r="W35" i="121"/>
  <c r="W33" i="121"/>
  <c r="O45" i="121"/>
  <c r="O52" i="121"/>
  <c r="O53" i="121"/>
  <c r="Q41" i="121" l="1"/>
  <c r="Q44" i="121"/>
  <c r="P53" i="121"/>
  <c r="P45" i="121"/>
  <c r="P52" i="121"/>
  <c r="Q52" i="121" l="1"/>
  <c r="Q45" i="121"/>
  <c r="Q53" i="121"/>
  <c r="R41" i="121"/>
  <c r="R44" i="121"/>
  <c r="R45" i="121" l="1"/>
  <c r="R52" i="121"/>
  <c r="R53" i="121"/>
  <c r="S44" i="121"/>
  <c r="S41" i="121"/>
  <c r="T41" i="121" l="1"/>
  <c r="T44" i="121"/>
  <c r="S53" i="121"/>
  <c r="S45" i="121"/>
  <c r="S52" i="121"/>
  <c r="T53" i="121" l="1"/>
  <c r="T52" i="121"/>
  <c r="W51" i="121" s="1"/>
  <c r="T45" i="121"/>
  <c r="U41" i="121"/>
  <c r="Q55" i="121" s="1"/>
  <c r="U44" i="121"/>
  <c r="U52" i="121" l="1"/>
  <c r="U45" i="121"/>
  <c r="W44" i="121" s="1"/>
  <c r="U53" i="121"/>
  <c r="O55" i="121"/>
  <c r="O56" i="121"/>
  <c r="O59" i="121"/>
  <c r="P55" i="121"/>
  <c r="W46" i="121"/>
  <c r="O58" i="121" l="1"/>
  <c r="P58" i="121" s="1"/>
  <c r="Q58" i="121" s="1"/>
  <c r="R58" i="121" s="1"/>
  <c r="S58" i="121" s="1"/>
  <c r="T58" i="121" s="1"/>
  <c r="U58" i="121" s="1"/>
  <c r="R55" i="121"/>
  <c r="O68" i="121"/>
  <c r="O67" i="121"/>
  <c r="O60" i="121"/>
  <c r="P56" i="121"/>
  <c r="P59" i="121"/>
  <c r="W50" i="121"/>
  <c r="W48" i="121"/>
  <c r="O57" i="121"/>
  <c r="P60" i="121" l="1"/>
  <c r="P67" i="121"/>
  <c r="P68" i="121"/>
  <c r="Q56" i="121"/>
  <c r="Q59" i="121"/>
  <c r="Q68" i="121" l="1"/>
  <c r="Q60" i="121"/>
  <c r="Q67" i="121"/>
  <c r="R59" i="121"/>
  <c r="R56" i="121"/>
  <c r="R67" i="121" l="1"/>
  <c r="R68" i="121"/>
  <c r="R60" i="121"/>
  <c r="S56" i="121"/>
  <c r="S59" i="121"/>
  <c r="S60" i="121" l="1"/>
  <c r="S68" i="121"/>
  <c r="S67" i="121"/>
  <c r="T56" i="121"/>
  <c r="T59" i="121"/>
  <c r="T68" i="121" l="1"/>
  <c r="T60" i="121"/>
  <c r="T67" i="121"/>
  <c r="W66" i="121" s="1"/>
  <c r="U56" i="121"/>
  <c r="Q70" i="121" s="1"/>
  <c r="U59" i="121"/>
  <c r="W61" i="121" s="1"/>
  <c r="O71" i="121" l="1"/>
  <c r="O74" i="121"/>
  <c r="P70" i="121"/>
  <c r="O70" i="121"/>
  <c r="W63" i="121"/>
  <c r="W65" i="121"/>
  <c r="U67" i="121"/>
  <c r="U60" i="121"/>
  <c r="W59" i="121" s="1"/>
  <c r="U68" i="121"/>
  <c r="O73" i="121" l="1"/>
  <c r="P73" i="121" s="1"/>
  <c r="Q73" i="121" s="1"/>
  <c r="R73" i="121" s="1"/>
  <c r="S73" i="121" s="1"/>
  <c r="T73" i="121" s="1"/>
  <c r="U73" i="121" s="1"/>
  <c r="R70" i="121"/>
  <c r="O72" i="121"/>
  <c r="O75" i="121"/>
  <c r="O83" i="121"/>
  <c r="O82" i="121"/>
  <c r="P71" i="121"/>
  <c r="P74" i="121"/>
  <c r="P82" i="121" l="1"/>
  <c r="P83" i="121"/>
  <c r="P75" i="121"/>
  <c r="Q74" i="121"/>
  <c r="Q71" i="121"/>
  <c r="R71" i="121" l="1"/>
  <c r="R74" i="121"/>
  <c r="Q75" i="121"/>
  <c r="Q82" i="121"/>
  <c r="Q83" i="121"/>
  <c r="R75" i="121" l="1"/>
  <c r="R83" i="121"/>
  <c r="R82" i="121"/>
  <c r="S71" i="121"/>
  <c r="S74" i="121"/>
  <c r="S82" i="121" l="1"/>
  <c r="S75" i="121"/>
  <c r="S83" i="121"/>
  <c r="T71" i="121"/>
  <c r="T74" i="121"/>
  <c r="U74" i="121" l="1"/>
  <c r="W76" i="121" s="1"/>
  <c r="U71" i="121"/>
  <c r="T83" i="121"/>
  <c r="T82" i="121"/>
  <c r="W81" i="121" s="1"/>
  <c r="T75" i="121"/>
  <c r="O89" i="121" l="1"/>
  <c r="Q85" i="121"/>
  <c r="P85" i="121"/>
  <c r="O85" i="121"/>
  <c r="O86" i="121"/>
  <c r="P89" i="121" s="1"/>
  <c r="W80" i="121"/>
  <c r="W78" i="121"/>
  <c r="U75" i="121"/>
  <c r="W74" i="121" s="1"/>
  <c r="U82" i="121"/>
  <c r="U83" i="121"/>
  <c r="R85" i="121" l="1"/>
  <c r="O88" i="121"/>
  <c r="P88" i="121" s="1"/>
  <c r="Q88" i="121" s="1"/>
  <c r="R88" i="121" s="1"/>
  <c r="S88" i="121" s="1"/>
  <c r="T88" i="121" s="1"/>
  <c r="U88" i="121" s="1"/>
  <c r="P97" i="121"/>
  <c r="P90" i="121"/>
  <c r="P98" i="121"/>
  <c r="O98" i="121"/>
  <c r="O97" i="121"/>
  <c r="O90" i="121"/>
  <c r="P86" i="121"/>
  <c r="Q89" i="121" s="1"/>
  <c r="O87" i="121"/>
  <c r="Q90" i="121" l="1"/>
  <c r="Q97" i="121"/>
  <c r="Q98" i="121"/>
  <c r="Q86" i="121"/>
  <c r="R89" i="121" s="1"/>
  <c r="R98" i="121" l="1"/>
  <c r="R97" i="121"/>
  <c r="R90" i="121"/>
  <c r="R86" i="121"/>
  <c r="S89" i="121" s="1"/>
  <c r="S90" i="121" l="1"/>
  <c r="S98" i="121"/>
  <c r="S97" i="121"/>
  <c r="S86" i="121"/>
  <c r="T89" i="121" s="1"/>
  <c r="T90" i="121" l="1"/>
  <c r="T97" i="121"/>
  <c r="T98" i="121"/>
  <c r="T86" i="121"/>
  <c r="U89" i="121" s="1"/>
  <c r="U98" i="121" l="1"/>
  <c r="U90" i="121"/>
  <c r="U97" i="121"/>
  <c r="U86" i="121"/>
  <c r="Q100" i="121" s="1"/>
  <c r="W96" i="121"/>
  <c r="O101" i="121" l="1"/>
  <c r="P100" i="121"/>
  <c r="O100" i="121"/>
  <c r="O104" i="121"/>
  <c r="W89" i="121"/>
  <c r="W91" i="121"/>
  <c r="R100" i="121" l="1"/>
  <c r="O103" i="121"/>
  <c r="P103" i="121" s="1"/>
  <c r="Q103" i="121" s="1"/>
  <c r="R103" i="121" s="1"/>
  <c r="S103" i="121" s="1"/>
  <c r="T103" i="121" s="1"/>
  <c r="U103" i="121" s="1"/>
  <c r="O105" i="121"/>
  <c r="O113" i="121"/>
  <c r="O112" i="121"/>
  <c r="O102" i="121"/>
  <c r="W95" i="121"/>
  <c r="W93" i="121"/>
  <c r="P101" i="121"/>
  <c r="P104" i="121"/>
  <c r="P105" i="121" l="1"/>
  <c r="P113" i="121"/>
  <c r="P112" i="121"/>
  <c r="Q101" i="121"/>
  <c r="Q104" i="121"/>
  <c r="Q105" i="121" l="1"/>
  <c r="Q113" i="121"/>
  <c r="Q112" i="121"/>
  <c r="R101" i="121"/>
  <c r="R104" i="121"/>
  <c r="R113" i="121" l="1"/>
  <c r="R112" i="121"/>
  <c r="R105" i="121"/>
  <c r="S104" i="121"/>
  <c r="S101" i="121"/>
  <c r="T101" i="121" l="1"/>
  <c r="T104" i="121"/>
  <c r="S113" i="121"/>
  <c r="S105" i="121"/>
  <c r="S112" i="121"/>
  <c r="T113" i="121" l="1"/>
  <c r="T112" i="121"/>
  <c r="W111" i="121" s="1"/>
  <c r="T105" i="121"/>
  <c r="U101" i="121"/>
  <c r="Q115" i="121" s="1"/>
  <c r="U104" i="121"/>
  <c r="W106" i="121" s="1"/>
  <c r="W110" i="121" l="1"/>
  <c r="W108" i="121"/>
  <c r="U112" i="121"/>
  <c r="U105" i="121"/>
  <c r="W104" i="121" s="1"/>
  <c r="U113" i="121"/>
  <c r="O115" i="121"/>
  <c r="O116" i="121"/>
  <c r="O119" i="121"/>
  <c r="P115" i="121"/>
  <c r="O117" i="121" l="1"/>
  <c r="R115" i="121"/>
  <c r="O118" i="121"/>
  <c r="P118" i="121" s="1"/>
  <c r="Q118" i="121" s="1"/>
  <c r="R118" i="121" s="1"/>
  <c r="S118" i="121" s="1"/>
  <c r="T118" i="121" s="1"/>
  <c r="U118" i="121" s="1"/>
  <c r="O120" i="121"/>
  <c r="O127" i="121"/>
  <c r="O128" i="121"/>
  <c r="P116" i="121"/>
  <c r="P119" i="121"/>
  <c r="P128" i="121" l="1"/>
  <c r="P120" i="121"/>
  <c r="P127" i="121"/>
  <c r="Q116" i="121"/>
  <c r="Q119" i="121"/>
  <c r="Q120" i="121" l="1"/>
  <c r="Q128" i="121"/>
  <c r="Q127" i="121"/>
  <c r="R119" i="121"/>
  <c r="R116" i="121"/>
  <c r="R120" i="121" l="1"/>
  <c r="R127" i="121"/>
  <c r="R128" i="121"/>
  <c r="S119" i="121"/>
  <c r="S116" i="121"/>
  <c r="S128" i="121" l="1"/>
  <c r="S120" i="121"/>
  <c r="S127" i="121"/>
  <c r="T119" i="121"/>
  <c r="T116" i="121"/>
  <c r="U119" i="121" l="1"/>
  <c r="U116" i="121"/>
  <c r="T128" i="121"/>
  <c r="T120" i="121"/>
  <c r="T127" i="121"/>
  <c r="W126" i="121" s="1"/>
  <c r="AD10" i="121" l="1"/>
  <c r="AB14" i="121"/>
  <c r="U127" i="121"/>
  <c r="U120" i="121"/>
  <c r="W119" i="121" s="1"/>
  <c r="U128" i="121"/>
  <c r="AB11" i="121"/>
  <c r="AB10" i="121"/>
  <c r="AC10" i="121"/>
  <c r="W121" i="121"/>
  <c r="AE10" i="121" l="1"/>
  <c r="AB13" i="121"/>
  <c r="AC13" i="121" s="1"/>
  <c r="AD13" i="121" s="1"/>
  <c r="AE13" i="121" s="1"/>
  <c r="AF13" i="121" s="1"/>
  <c r="AG13" i="121" s="1"/>
  <c r="AH13" i="121" s="1"/>
  <c r="AC11" i="121"/>
  <c r="AC14" i="121"/>
  <c r="AB15" i="121"/>
  <c r="AB23" i="121"/>
  <c r="AB22" i="121"/>
  <c r="AB12" i="121"/>
  <c r="W123" i="121"/>
  <c r="W125" i="121"/>
  <c r="AC22" i="121" l="1"/>
  <c r="AC23" i="121"/>
  <c r="AC15" i="121"/>
  <c r="AD14" i="121"/>
  <c r="AD11" i="121"/>
  <c r="AE11" i="121" l="1"/>
  <c r="AE14" i="121"/>
  <c r="AD15" i="121"/>
  <c r="AD23" i="121"/>
  <c r="AD22" i="121"/>
  <c r="AE22" i="121" l="1"/>
  <c r="AE15" i="121"/>
  <c r="AE23" i="121"/>
  <c r="AF11" i="121"/>
  <c r="AF14" i="121"/>
  <c r="AG11" i="121" l="1"/>
  <c r="AG14" i="121"/>
  <c r="AF22" i="121"/>
  <c r="AF15" i="121"/>
  <c r="AF23" i="121"/>
  <c r="AH11" i="121" l="1"/>
  <c r="AD25" i="121" s="1"/>
  <c r="AH14" i="121"/>
  <c r="AG22" i="121"/>
  <c r="AJ21" i="121" s="1"/>
  <c r="AG15" i="121"/>
  <c r="AG23" i="121"/>
  <c r="AH15" i="121" l="1"/>
  <c r="AJ14" i="121" s="1"/>
  <c r="AH22" i="121"/>
  <c r="AH23" i="121"/>
  <c r="AJ16" i="121"/>
  <c r="AB29" i="121"/>
  <c r="AB25" i="121"/>
  <c r="AC25" i="121"/>
  <c r="AB26" i="121"/>
  <c r="AB28" i="121" l="1"/>
  <c r="AC28" i="121" s="1"/>
  <c r="AD28" i="121" s="1"/>
  <c r="AE28" i="121" s="1"/>
  <c r="AF28" i="121" s="1"/>
  <c r="AG28" i="121" s="1"/>
  <c r="AH28" i="121" s="1"/>
  <c r="AE25" i="121"/>
  <c r="AJ18" i="121"/>
  <c r="AJ20" i="121"/>
  <c r="AB27" i="121"/>
  <c r="AC29" i="121"/>
  <c r="AC26" i="121"/>
  <c r="AB30" i="121"/>
  <c r="AB38" i="121"/>
  <c r="AB37" i="121"/>
  <c r="AD29" i="121" l="1"/>
  <c r="AD26" i="121"/>
  <c r="AC38" i="121"/>
  <c r="AC30" i="121"/>
  <c r="AC37" i="121"/>
  <c r="AE26" i="121" l="1"/>
  <c r="AE29" i="121"/>
  <c r="AD30" i="121"/>
  <c r="AD37" i="121"/>
  <c r="AD38" i="121"/>
  <c r="AF29" i="121" l="1"/>
  <c r="AE38" i="121"/>
  <c r="AE30" i="121"/>
  <c r="AE37" i="121"/>
  <c r="AF26" i="121"/>
  <c r="AF38" i="121" l="1"/>
  <c r="AF30" i="121"/>
  <c r="AF37" i="121"/>
  <c r="AG29" i="121"/>
  <c r="AG26" i="121"/>
  <c r="AH26" i="121" l="1"/>
  <c r="AD40" i="121" s="1"/>
  <c r="AH29" i="121"/>
  <c r="AG30" i="121"/>
  <c r="AG38" i="121"/>
  <c r="AG37" i="121"/>
  <c r="AJ36" i="121" s="1"/>
  <c r="AB40" i="121" l="1"/>
  <c r="AB41" i="121"/>
  <c r="AC40" i="121"/>
  <c r="AB44" i="121"/>
  <c r="AH30" i="121"/>
  <c r="AJ29" i="121" s="1"/>
  <c r="AH38" i="121"/>
  <c r="AH37" i="121"/>
  <c r="AJ31" i="121"/>
  <c r="AE40" i="121" l="1"/>
  <c r="AB43" i="121"/>
  <c r="AC43" i="121" s="1"/>
  <c r="AD43" i="121" s="1"/>
  <c r="AE43" i="121" s="1"/>
  <c r="AF43" i="121" s="1"/>
  <c r="AG43" i="121" s="1"/>
  <c r="AH43" i="121" s="1"/>
  <c r="AC41" i="121"/>
  <c r="AC44" i="121"/>
  <c r="AB52" i="121"/>
  <c r="AB45" i="121"/>
  <c r="AB53" i="121"/>
  <c r="AJ35" i="121"/>
  <c r="AJ33" i="121"/>
  <c r="AB42" i="121"/>
  <c r="AC52" i="121" l="1"/>
  <c r="AC45" i="121"/>
  <c r="AC53" i="121"/>
  <c r="AD41" i="121"/>
  <c r="AD44" i="121"/>
  <c r="AE41" i="121" l="1"/>
  <c r="AE44" i="121"/>
  <c r="AD45" i="121"/>
  <c r="AD53" i="121"/>
  <c r="AD52" i="121"/>
  <c r="AE53" i="121" l="1"/>
  <c r="AE45" i="121"/>
  <c r="AE52" i="121"/>
  <c r="AF44" i="121"/>
  <c r="AF41" i="121"/>
  <c r="AF52" i="121" l="1"/>
  <c r="AF45" i="121"/>
  <c r="AF53" i="121"/>
  <c r="AG41" i="121"/>
  <c r="AG44" i="121"/>
  <c r="AG52" i="121" l="1"/>
  <c r="AJ51" i="121" s="1"/>
  <c r="AG45" i="121"/>
  <c r="AG53" i="121"/>
  <c r="AH41" i="121"/>
  <c r="AD55" i="121" s="1"/>
  <c r="AH44" i="121"/>
  <c r="AH52" i="121" l="1"/>
  <c r="AH53" i="121"/>
  <c r="AH45" i="121"/>
  <c r="AJ44" i="121" s="1"/>
  <c r="AJ46" i="121"/>
  <c r="AB59" i="121"/>
  <c r="AB56" i="121"/>
  <c r="AC55" i="121"/>
  <c r="AB55" i="121"/>
  <c r="AB58" i="121" l="1"/>
  <c r="AC58" i="121" s="1"/>
  <c r="AD58" i="121" s="1"/>
  <c r="AE58" i="121" s="1"/>
  <c r="AF58" i="121" s="1"/>
  <c r="AG58" i="121" s="1"/>
  <c r="AH58" i="121" s="1"/>
  <c r="AE55" i="121"/>
  <c r="AB60" i="121"/>
  <c r="AB68" i="121"/>
  <c r="AB67" i="121"/>
  <c r="AC56" i="121"/>
  <c r="AC59" i="121"/>
  <c r="AB57" i="121"/>
  <c r="AJ50" i="121"/>
  <c r="AJ48" i="121"/>
  <c r="AC67" i="121" l="1"/>
  <c r="AC60" i="121"/>
  <c r="AC68" i="121"/>
  <c r="AD59" i="121"/>
  <c r="AD56" i="121"/>
  <c r="AD60" i="121" l="1"/>
  <c r="AD68" i="121"/>
  <c r="AD67" i="121"/>
  <c r="AE59" i="121"/>
  <c r="AE56" i="121"/>
  <c r="AF56" i="121" l="1"/>
  <c r="AF59" i="121"/>
  <c r="AE67" i="121"/>
  <c r="AE60" i="121"/>
  <c r="AE68" i="121"/>
  <c r="AF67" i="121" l="1"/>
  <c r="AF68" i="121"/>
  <c r="AF60" i="121"/>
  <c r="AG59" i="121"/>
  <c r="AG56" i="121"/>
  <c r="AG68" i="121" l="1"/>
  <c r="AG60" i="121"/>
  <c r="AG67" i="121"/>
  <c r="AJ66" i="121" s="1"/>
  <c r="AH56" i="121"/>
  <c r="AD70" i="121" s="1"/>
  <c r="AH59" i="121"/>
  <c r="AJ61" i="121" s="1"/>
  <c r="AH68" i="121" l="1"/>
  <c r="AH60" i="121"/>
  <c r="AJ59" i="121" s="1"/>
  <c r="AH67" i="121"/>
  <c r="AJ65" i="121"/>
  <c r="AJ63" i="121"/>
  <c r="AB71" i="121"/>
  <c r="AB70" i="121"/>
  <c r="AC70" i="121"/>
  <c r="AB74" i="121"/>
  <c r="AE70" i="121" l="1"/>
  <c r="AB73" i="121"/>
  <c r="AC73" i="121" s="1"/>
  <c r="AD73" i="121" s="1"/>
  <c r="AE73" i="121" s="1"/>
  <c r="AF73" i="121" s="1"/>
  <c r="AG73" i="121" s="1"/>
  <c r="AH73" i="121" s="1"/>
  <c r="AB72" i="121"/>
  <c r="AC74" i="121"/>
  <c r="AC71" i="121"/>
  <c r="AB75" i="121"/>
  <c r="AB83" i="121"/>
  <c r="AB82" i="121"/>
  <c r="AD74" i="121" l="1"/>
  <c r="AD71" i="121"/>
  <c r="AC82" i="121"/>
  <c r="AC83" i="121"/>
  <c r="AC75" i="121"/>
  <c r="AE71" i="121" l="1"/>
  <c r="AE74" i="121"/>
  <c r="AD83" i="121"/>
  <c r="AD75" i="121"/>
  <c r="AD82" i="121"/>
  <c r="AE82" i="121" l="1"/>
  <c r="AE75" i="121"/>
  <c r="AE83" i="121"/>
  <c r="AF71" i="121"/>
  <c r="AF74" i="121"/>
  <c r="AF83" i="121" l="1"/>
  <c r="AF75" i="121"/>
  <c r="AF82" i="121"/>
  <c r="AG74" i="121"/>
  <c r="AG71" i="121"/>
  <c r="AG83" i="121" l="1"/>
  <c r="AG75" i="121"/>
  <c r="AG82" i="121"/>
  <c r="AJ81" i="121" s="1"/>
  <c r="AH74" i="121"/>
  <c r="AJ76" i="121" s="1"/>
  <c r="AH71" i="121"/>
  <c r="AB89" i="121" l="1"/>
  <c r="AD85" i="121"/>
  <c r="AJ80" i="121"/>
  <c r="AJ78" i="121"/>
  <c r="AC85" i="121"/>
  <c r="AB85" i="121"/>
  <c r="AB86" i="121"/>
  <c r="AH75" i="121"/>
  <c r="AJ74" i="121" s="1"/>
  <c r="AH82" i="121"/>
  <c r="AH83" i="121"/>
  <c r="AC89" i="121" l="1"/>
  <c r="AC97" i="121" s="1"/>
  <c r="AB88" i="121"/>
  <c r="AC88" i="121" s="1"/>
  <c r="AD88" i="121" s="1"/>
  <c r="AE88" i="121" s="1"/>
  <c r="AF88" i="121" s="1"/>
  <c r="AG88" i="121" s="1"/>
  <c r="AH88" i="121" s="1"/>
  <c r="AE85" i="121"/>
  <c r="AB97" i="121"/>
  <c r="AB90" i="121"/>
  <c r="AB98" i="121"/>
  <c r="AB87" i="121"/>
  <c r="AC86" i="121"/>
  <c r="AC90" i="121" l="1"/>
  <c r="AC98" i="121"/>
  <c r="AD89" i="121"/>
  <c r="AD98" i="121" s="1"/>
  <c r="AD86" i="121"/>
  <c r="AD90" i="121" l="1"/>
  <c r="AE89" i="121"/>
  <c r="AE97" i="121" s="1"/>
  <c r="AD97" i="121"/>
  <c r="AE86" i="121"/>
  <c r="AE90" i="121" l="1"/>
  <c r="AF89" i="121"/>
  <c r="AF97" i="121" s="1"/>
  <c r="AE98" i="121"/>
  <c r="AF98" i="121"/>
  <c r="AF86" i="121"/>
  <c r="AG89" i="121" s="1"/>
  <c r="AF90" i="121" l="1"/>
  <c r="AG90" i="121"/>
  <c r="AG98" i="121"/>
  <c r="AG97" i="121"/>
  <c r="AG86" i="121"/>
  <c r="AH89" i="121" s="1"/>
  <c r="AH90" i="121" l="1"/>
  <c r="AH97" i="121"/>
  <c r="AH98" i="121"/>
  <c r="AH86" i="121"/>
  <c r="AD100" i="121" s="1"/>
  <c r="AJ96" i="121"/>
  <c r="AB100" i="121" l="1"/>
  <c r="AB104" i="121"/>
  <c r="AC100" i="121"/>
  <c r="AB101" i="121"/>
  <c r="AJ89" i="121"/>
  <c r="AJ91" i="121"/>
  <c r="AB103" i="121" l="1"/>
  <c r="AC103" i="121" s="1"/>
  <c r="AD103" i="121" s="1"/>
  <c r="AE103" i="121" s="1"/>
  <c r="AF103" i="121" s="1"/>
  <c r="AG103" i="121" s="1"/>
  <c r="AH103" i="121" s="1"/>
  <c r="AE100" i="121"/>
  <c r="AB105" i="121"/>
  <c r="AB112" i="121"/>
  <c r="AB113" i="121"/>
  <c r="AJ95" i="121"/>
  <c r="AJ93" i="121"/>
  <c r="AC101" i="121"/>
  <c r="AC104" i="121"/>
  <c r="AB102" i="121"/>
  <c r="AC112" i="121" l="1"/>
  <c r="AC105" i="121"/>
  <c r="AC113" i="121"/>
  <c r="AD101" i="121"/>
  <c r="AD104" i="121"/>
  <c r="AE104" i="121" l="1"/>
  <c r="AE101" i="121"/>
  <c r="AD113" i="121"/>
  <c r="AD105" i="121"/>
  <c r="AD112" i="121"/>
  <c r="AF104" i="121" l="1"/>
  <c r="AF101" i="121"/>
  <c r="AE105" i="121"/>
  <c r="AE112" i="121"/>
  <c r="AE113" i="121"/>
  <c r="AG101" i="121" l="1"/>
  <c r="AG104" i="121"/>
  <c r="AF105" i="121"/>
  <c r="AF113" i="121"/>
  <c r="AF112" i="121"/>
  <c r="AG112" i="121" l="1"/>
  <c r="AJ111" i="121" s="1"/>
  <c r="AG105" i="121"/>
  <c r="AG113" i="121"/>
  <c r="AH101" i="121"/>
  <c r="AD115" i="121" s="1"/>
  <c r="AH104" i="121"/>
  <c r="AH105" i="121" l="1"/>
  <c r="AJ104" i="121" s="1"/>
  <c r="AH113" i="121"/>
  <c r="AH112" i="121"/>
  <c r="AJ106" i="121"/>
  <c r="AB116" i="121"/>
  <c r="AB115" i="121"/>
  <c r="AB119" i="121"/>
  <c r="AC115" i="121"/>
  <c r="AE115" i="121" l="1"/>
  <c r="AB118" i="121"/>
  <c r="AC118" i="121" s="1"/>
  <c r="AD118" i="121" s="1"/>
  <c r="AE118" i="121" s="1"/>
  <c r="AF118" i="121" s="1"/>
  <c r="AG118" i="121" s="1"/>
  <c r="AH118" i="121" s="1"/>
  <c r="AJ110" i="121"/>
  <c r="AJ108" i="121"/>
  <c r="AB128" i="121"/>
  <c r="AB120" i="121"/>
  <c r="AB127" i="121"/>
  <c r="AB117" i="121"/>
  <c r="AC116" i="121"/>
  <c r="AC119" i="121"/>
  <c r="AC127" i="121" l="1"/>
  <c r="AC120" i="121"/>
  <c r="AC128" i="121"/>
  <c r="AD119" i="121"/>
  <c r="AD116" i="121"/>
  <c r="AE119" i="121" l="1"/>
  <c r="AE116" i="121"/>
  <c r="AD127" i="121"/>
  <c r="AD120" i="121"/>
  <c r="AD128" i="121"/>
  <c r="AF116" i="121" l="1"/>
  <c r="AF119" i="121"/>
  <c r="AE127" i="121"/>
  <c r="AE120" i="121"/>
  <c r="AE128" i="121"/>
  <c r="AF127" i="121" l="1"/>
  <c r="AF128" i="121"/>
  <c r="AF120" i="121"/>
  <c r="AG119" i="121"/>
  <c r="AG116" i="121"/>
  <c r="AH119" i="121" l="1"/>
  <c r="AJ121" i="121" s="1"/>
  <c r="AH116" i="121"/>
  <c r="AP10" i="121" s="1"/>
  <c r="AG128" i="121"/>
  <c r="AG127" i="121"/>
  <c r="AJ126" i="121" s="1"/>
  <c r="AG120" i="121"/>
  <c r="AJ125" i="121" l="1"/>
  <c r="AJ123" i="121"/>
  <c r="AN11" i="121"/>
  <c r="AN10" i="121"/>
  <c r="AO10" i="121"/>
  <c r="AN14" i="121"/>
  <c r="AH128" i="121"/>
  <c r="AH127" i="121"/>
  <c r="AH120" i="121"/>
  <c r="AJ119" i="121" s="1"/>
  <c r="AQ10" i="121" l="1"/>
  <c r="AN13" i="121"/>
  <c r="AO13" i="121" s="1"/>
  <c r="AP13" i="121" s="1"/>
  <c r="AQ13" i="121" s="1"/>
  <c r="AR13" i="121" s="1"/>
  <c r="AS13" i="121" s="1"/>
  <c r="AT13" i="121" s="1"/>
  <c r="AN12" i="121"/>
  <c r="AN23" i="121"/>
  <c r="AN22" i="121"/>
  <c r="AN15" i="121"/>
  <c r="AO14" i="121"/>
  <c r="AO11" i="121"/>
  <c r="AP14" i="121" l="1"/>
  <c r="AP11" i="121"/>
  <c r="AO22" i="121"/>
  <c r="AO15" i="121"/>
  <c r="AO23" i="121"/>
  <c r="AQ11" i="121" l="1"/>
  <c r="AQ14" i="121"/>
  <c r="AP22" i="121"/>
  <c r="AP15" i="121"/>
  <c r="AP23" i="121"/>
  <c r="AR11" i="121" l="1"/>
  <c r="AR14" i="121"/>
  <c r="AQ22" i="121"/>
  <c r="AQ15" i="121"/>
  <c r="AQ23" i="121"/>
  <c r="AR23" i="121" l="1"/>
  <c r="AR22" i="121"/>
  <c r="AR15" i="121"/>
  <c r="AS14" i="121"/>
  <c r="AS11" i="121"/>
  <c r="AS23" i="121" l="1"/>
  <c r="AS22" i="121"/>
  <c r="AV21" i="121" s="1"/>
  <c r="AS15" i="121"/>
  <c r="AT11" i="121"/>
  <c r="AP25" i="121" s="1"/>
  <c r="AT14" i="121"/>
  <c r="AT23" i="121" l="1"/>
  <c r="AT22" i="121"/>
  <c r="AT15" i="121"/>
  <c r="AV14" i="121" s="1"/>
  <c r="AV16" i="121"/>
  <c r="AO25" i="121"/>
  <c r="AN29" i="121"/>
  <c r="AN25" i="121"/>
  <c r="AN26" i="121"/>
  <c r="AN28" i="121" l="1"/>
  <c r="AO28" i="121" s="1"/>
  <c r="AP28" i="121" s="1"/>
  <c r="AQ28" i="121" s="1"/>
  <c r="AR28" i="121" s="1"/>
  <c r="AS28" i="121" s="1"/>
  <c r="AT28" i="121" s="1"/>
  <c r="AQ25" i="121"/>
  <c r="AN38" i="121"/>
  <c r="AN37" i="121"/>
  <c r="AN30" i="121"/>
  <c r="AN27" i="121"/>
  <c r="AO29" i="121"/>
  <c r="AO26" i="121"/>
  <c r="AV20" i="121"/>
  <c r="AV18" i="121"/>
  <c r="AP26" i="121" l="1"/>
  <c r="AP29" i="121"/>
  <c r="AO37" i="121"/>
  <c r="AO38" i="121"/>
  <c r="AO30" i="121"/>
  <c r="AP37" i="121" l="1"/>
  <c r="AP38" i="121"/>
  <c r="AP30" i="121"/>
  <c r="AQ26" i="121"/>
  <c r="AQ29" i="121"/>
  <c r="AR29" i="121" l="1"/>
  <c r="AR26" i="121"/>
  <c r="AQ37" i="121"/>
  <c r="AQ38" i="121"/>
  <c r="AQ30" i="121"/>
  <c r="AR37" i="121" l="1"/>
  <c r="AR38" i="121"/>
  <c r="AR30" i="121"/>
  <c r="AS29" i="121"/>
  <c r="AS26" i="121"/>
  <c r="AS30" i="121" l="1"/>
  <c r="AS38" i="121"/>
  <c r="AS37" i="121"/>
  <c r="AV36" i="121" s="1"/>
  <c r="AT26" i="121"/>
  <c r="AP40" i="121" s="1"/>
  <c r="AT29" i="121"/>
  <c r="AV31" i="121" s="1"/>
  <c r="AT37" i="121" l="1"/>
  <c r="AT30" i="121"/>
  <c r="AV29" i="121" s="1"/>
  <c r="AT38" i="121"/>
  <c r="AV33" i="121"/>
  <c r="AV35" i="121"/>
  <c r="AN44" i="121"/>
  <c r="AO40" i="121"/>
  <c r="AN41" i="121"/>
  <c r="AN40" i="121"/>
  <c r="AN43" i="121" l="1"/>
  <c r="AO43" i="121" s="1"/>
  <c r="AP43" i="121" s="1"/>
  <c r="AQ43" i="121" s="1"/>
  <c r="AR43" i="121" s="1"/>
  <c r="AS43" i="121" s="1"/>
  <c r="AT43" i="121" s="1"/>
  <c r="AQ40" i="121"/>
  <c r="AN45" i="121"/>
  <c r="AN53" i="121"/>
  <c r="AN52" i="121"/>
  <c r="AN42" i="121"/>
  <c r="AO41" i="121"/>
  <c r="AO44" i="121"/>
  <c r="AO53" i="121" l="1"/>
  <c r="AO52" i="121"/>
  <c r="AO45" i="121"/>
  <c r="AP41" i="121"/>
  <c r="AP44" i="121"/>
  <c r="AQ44" i="121" l="1"/>
  <c r="AQ41" i="121"/>
  <c r="AP53" i="121"/>
  <c r="AP45" i="121"/>
  <c r="AP52" i="121"/>
  <c r="AR41" i="121" l="1"/>
  <c r="AR44" i="121"/>
  <c r="AQ52" i="121"/>
  <c r="AQ53" i="121"/>
  <c r="AQ45" i="121"/>
  <c r="AR52" i="121" l="1"/>
  <c r="AR53" i="121"/>
  <c r="AR45" i="121"/>
  <c r="AS41" i="121"/>
  <c r="AS44" i="121"/>
  <c r="AS53" i="121" l="1"/>
  <c r="AS52" i="121"/>
  <c r="AV51" i="121" s="1"/>
  <c r="AS45" i="121"/>
  <c r="AT41" i="121"/>
  <c r="AP55" i="121" s="1"/>
  <c r="AT44" i="121"/>
  <c r="AT45" i="121" l="1"/>
  <c r="AV44" i="121" s="1"/>
  <c r="AT52" i="121"/>
  <c r="AT53" i="121"/>
  <c r="AV46" i="121"/>
  <c r="AN59" i="121"/>
  <c r="AN56" i="121"/>
  <c r="AN55" i="121"/>
  <c r="AO55" i="121"/>
  <c r="AN58" i="121" l="1"/>
  <c r="AO58" i="121" s="1"/>
  <c r="AP58" i="121" s="1"/>
  <c r="AQ58" i="121" s="1"/>
  <c r="AR58" i="121" s="1"/>
  <c r="AS58" i="121" s="1"/>
  <c r="AT58" i="121" s="1"/>
  <c r="AQ55" i="121"/>
  <c r="AV48" i="121"/>
  <c r="AV50" i="121"/>
  <c r="AO56" i="121"/>
  <c r="AO59" i="121"/>
  <c r="AN57" i="121"/>
  <c r="AN68" i="121"/>
  <c r="AN60" i="121"/>
  <c r="AN67" i="121"/>
  <c r="AO68" i="121" l="1"/>
  <c r="AO60" i="121"/>
  <c r="AO67" i="121"/>
  <c r="AP59" i="121"/>
  <c r="AP56" i="121"/>
  <c r="AQ59" i="121" l="1"/>
  <c r="AQ56" i="121"/>
  <c r="AP60" i="121"/>
  <c r="AP67" i="121"/>
  <c r="AP68" i="121"/>
  <c r="AR56" i="121" l="1"/>
  <c r="AR59" i="121"/>
  <c r="AQ67" i="121"/>
  <c r="AQ68" i="121"/>
  <c r="AQ60" i="121"/>
  <c r="AS56" i="121" l="1"/>
  <c r="AS59" i="121"/>
  <c r="AR67" i="121"/>
  <c r="AR60" i="121"/>
  <c r="AR68" i="121"/>
  <c r="AS67" i="121" l="1"/>
  <c r="AV66" i="121" s="1"/>
  <c r="AS60" i="121"/>
  <c r="AS68" i="121"/>
  <c r="AT56" i="121"/>
  <c r="AP70" i="121" s="1"/>
  <c r="AT59" i="121"/>
  <c r="AT67" i="121" l="1"/>
  <c r="AT60" i="121"/>
  <c r="AV59" i="121" s="1"/>
  <c r="AT68" i="121"/>
  <c r="AV61" i="121"/>
  <c r="AN71" i="121"/>
  <c r="AN70" i="121"/>
  <c r="AO70" i="121"/>
  <c r="AN74" i="121"/>
  <c r="AN73" i="121" l="1"/>
  <c r="AO73" i="121" s="1"/>
  <c r="AP73" i="121" s="1"/>
  <c r="AQ73" i="121" s="1"/>
  <c r="AR73" i="121" s="1"/>
  <c r="AS73" i="121" s="1"/>
  <c r="AT73" i="121" s="1"/>
  <c r="AQ70" i="121"/>
  <c r="AN72" i="121"/>
  <c r="AO74" i="121"/>
  <c r="AO71" i="121"/>
  <c r="AN75" i="121"/>
  <c r="AN83" i="121"/>
  <c r="AN82" i="121"/>
  <c r="AV63" i="121"/>
  <c r="AV65" i="121"/>
  <c r="AP74" i="121" l="1"/>
  <c r="AP71" i="121"/>
  <c r="AO83" i="121"/>
  <c r="AO75" i="121"/>
  <c r="AO82" i="121"/>
  <c r="AQ71" i="121" l="1"/>
  <c r="AQ74" i="121"/>
  <c r="AP83" i="121"/>
  <c r="AP75" i="121"/>
  <c r="AP82" i="121"/>
  <c r="AQ82" i="121" l="1"/>
  <c r="AQ75" i="121"/>
  <c r="AQ83" i="121"/>
  <c r="AR71" i="121"/>
  <c r="AR74" i="121"/>
  <c r="AS74" i="121" l="1"/>
  <c r="AS71" i="121"/>
  <c r="AR82" i="121"/>
  <c r="AR75" i="121"/>
  <c r="AR83" i="121"/>
  <c r="AT71" i="121" l="1"/>
  <c r="AT74" i="121"/>
  <c r="AS75" i="121"/>
  <c r="AS83" i="121"/>
  <c r="AS82" i="121"/>
  <c r="AV81" i="121" s="1"/>
  <c r="AN89" i="121" l="1"/>
  <c r="AP85" i="121"/>
  <c r="AT83" i="121"/>
  <c r="AT82" i="121"/>
  <c r="AT75" i="121"/>
  <c r="AV74" i="121" s="1"/>
  <c r="AV76" i="121"/>
  <c r="AO85" i="121"/>
  <c r="AN86" i="121"/>
  <c r="AN85" i="121"/>
  <c r="AN88" i="121" l="1"/>
  <c r="AO88" i="121" s="1"/>
  <c r="AP88" i="121" s="1"/>
  <c r="AQ88" i="121" s="1"/>
  <c r="AR88" i="121" s="1"/>
  <c r="AS88" i="121" s="1"/>
  <c r="AT88" i="121" s="1"/>
  <c r="AO89" i="121"/>
  <c r="AO97" i="121" s="1"/>
  <c r="AQ85" i="121"/>
  <c r="AN97" i="121"/>
  <c r="AN90" i="121"/>
  <c r="AN98" i="121"/>
  <c r="AO86" i="121"/>
  <c r="AN87" i="121"/>
  <c r="AV80" i="121"/>
  <c r="AV78" i="121"/>
  <c r="AP89" i="121" l="1"/>
  <c r="AP97" i="121" s="1"/>
  <c r="AO90" i="121"/>
  <c r="AO98" i="121"/>
  <c r="AP86" i="121"/>
  <c r="AQ89" i="121" s="1"/>
  <c r="AP90" i="121" l="1"/>
  <c r="AP98" i="121"/>
  <c r="AQ90" i="121"/>
  <c r="AQ97" i="121"/>
  <c r="AQ98" i="121"/>
  <c r="AQ86" i="121"/>
  <c r="AR89" i="121" s="1"/>
  <c r="AR90" i="121" l="1"/>
  <c r="AR97" i="121"/>
  <c r="AR98" i="121"/>
  <c r="AR86" i="121"/>
  <c r="AS89" i="121" s="1"/>
  <c r="AS98" i="121" l="1"/>
  <c r="AS90" i="121"/>
  <c r="AS97" i="121"/>
  <c r="AS86" i="121"/>
  <c r="AT89" i="121" s="1"/>
  <c r="AT98" i="121" l="1"/>
  <c r="AT90" i="121"/>
  <c r="AT97" i="121"/>
  <c r="AT86" i="121"/>
  <c r="AP100" i="121" s="1"/>
  <c r="AV96" i="121"/>
  <c r="AN100" i="121" l="1"/>
  <c r="AN104" i="121"/>
  <c r="AN101" i="121"/>
  <c r="AO100" i="121"/>
  <c r="AV89" i="121"/>
  <c r="AV91" i="121"/>
  <c r="AQ100" i="121" l="1"/>
  <c r="AN103" i="121"/>
  <c r="AO103" i="121" s="1"/>
  <c r="AP103" i="121" s="1"/>
  <c r="AQ103" i="121" s="1"/>
  <c r="AR103" i="121" s="1"/>
  <c r="AS103" i="121" s="1"/>
  <c r="AT103" i="121" s="1"/>
  <c r="AO101" i="121"/>
  <c r="AO104" i="121"/>
  <c r="AN105" i="121"/>
  <c r="AN112" i="121"/>
  <c r="AN113" i="121"/>
  <c r="AV93" i="121"/>
  <c r="AV95" i="121"/>
  <c r="AN102" i="121"/>
  <c r="AO112" i="121" l="1"/>
  <c r="AO113" i="121"/>
  <c r="AO105" i="121"/>
  <c r="AP101" i="121"/>
  <c r="AP104" i="121"/>
  <c r="AP112" i="121" l="1"/>
  <c r="AP105" i="121"/>
  <c r="AP113" i="121"/>
  <c r="AQ104" i="121"/>
  <c r="AQ101" i="121"/>
  <c r="AQ113" i="121" l="1"/>
  <c r="AQ105" i="121"/>
  <c r="AQ112" i="121"/>
  <c r="AR104" i="121"/>
  <c r="AR101" i="121"/>
  <c r="AS101" i="121" l="1"/>
  <c r="AS104" i="121"/>
  <c r="AR112" i="121"/>
  <c r="AR105" i="121"/>
  <c r="AR113" i="121"/>
  <c r="AS113" i="121" l="1"/>
  <c r="AS112" i="121"/>
  <c r="AV111" i="121" s="1"/>
  <c r="AS105" i="121"/>
  <c r="AT101" i="121"/>
  <c r="AP115" i="121" s="1"/>
  <c r="AT104" i="121"/>
  <c r="AT105" i="121" l="1"/>
  <c r="AV104" i="121" s="1"/>
  <c r="AT113" i="121"/>
  <c r="AT112" i="121"/>
  <c r="AV106" i="121"/>
  <c r="AN116" i="121"/>
  <c r="AN115" i="121"/>
  <c r="AO115" i="121"/>
  <c r="AN119" i="121"/>
  <c r="AQ115" i="121" l="1"/>
  <c r="AN118" i="121"/>
  <c r="AO118" i="121" s="1"/>
  <c r="AP118" i="121" s="1"/>
  <c r="AQ118" i="121" s="1"/>
  <c r="AR118" i="121" s="1"/>
  <c r="AS118" i="121" s="1"/>
  <c r="AT118" i="121" s="1"/>
  <c r="AO116" i="121"/>
  <c r="AO119" i="121"/>
  <c r="AN120" i="121"/>
  <c r="AN127" i="121"/>
  <c r="AN128" i="121"/>
  <c r="AV108" i="121"/>
  <c r="AV110" i="121"/>
  <c r="AN117" i="121"/>
  <c r="AO127" i="121" l="1"/>
  <c r="AO120" i="121"/>
  <c r="AO128" i="121"/>
  <c r="AP119" i="121"/>
  <c r="AP116" i="121"/>
  <c r="AQ119" i="121" l="1"/>
  <c r="AQ116" i="121"/>
  <c r="AP120" i="121"/>
  <c r="AP128" i="121"/>
  <c r="AP127" i="121"/>
  <c r="AR116" i="121" l="1"/>
  <c r="AR119" i="121"/>
  <c r="AQ127" i="121"/>
  <c r="AQ120" i="121"/>
  <c r="AQ128" i="121"/>
  <c r="AR120" i="121" l="1"/>
  <c r="AR127" i="121"/>
  <c r="AR128" i="121"/>
  <c r="AS119" i="121"/>
  <c r="AS116" i="121"/>
  <c r="AS128" i="121" l="1"/>
  <c r="AS120" i="121"/>
  <c r="AS127" i="121"/>
  <c r="AV126" i="121" s="1"/>
  <c r="AT119" i="121"/>
  <c r="AT116" i="121"/>
  <c r="BC10" i="121" s="1"/>
  <c r="AT120" i="121" l="1"/>
  <c r="AV119" i="121" s="1"/>
  <c r="AT127" i="121"/>
  <c r="AT128" i="121"/>
  <c r="AV121" i="121"/>
  <c r="BA11" i="121"/>
  <c r="BB10" i="121"/>
  <c r="BA10" i="121"/>
  <c r="BA14" i="121"/>
  <c r="BD10" i="121" l="1"/>
  <c r="BA13" i="121"/>
  <c r="BB13" i="121" s="1"/>
  <c r="BC13" i="121" s="1"/>
  <c r="BD13" i="121" s="1"/>
  <c r="BE13" i="121" s="1"/>
  <c r="BF13" i="121" s="1"/>
  <c r="BG13" i="121" s="1"/>
  <c r="BA15" i="121"/>
  <c r="BA23" i="121"/>
  <c r="BA22" i="121"/>
  <c r="BB14" i="121"/>
  <c r="BB11" i="121"/>
  <c r="AV123" i="121"/>
  <c r="AV125" i="121"/>
  <c r="BA12" i="121"/>
  <c r="BC14" i="121" l="1"/>
  <c r="BC11" i="121"/>
  <c r="BB15" i="121"/>
  <c r="BB23" i="121"/>
  <c r="BB22" i="121"/>
  <c r="BD11" i="121" l="1"/>
  <c r="BD14" i="121"/>
  <c r="BC22" i="121"/>
  <c r="BC15" i="121"/>
  <c r="BC23" i="121"/>
  <c r="BD15" i="121" l="1"/>
  <c r="BD23" i="121"/>
  <c r="BD22" i="121"/>
  <c r="BE11" i="121"/>
  <c r="BE14" i="121"/>
  <c r="BE15" i="121" l="1"/>
  <c r="BE22" i="121"/>
  <c r="BE23" i="121"/>
  <c r="BF14" i="121"/>
  <c r="BF11" i="121"/>
  <c r="BG14" i="121" l="1"/>
  <c r="BI16" i="121" s="1"/>
  <c r="BG11" i="121"/>
  <c r="BC25" i="121" s="1"/>
  <c r="BF23" i="121"/>
  <c r="BF22" i="121"/>
  <c r="BI21" i="121" s="1"/>
  <c r="BF15" i="121"/>
  <c r="BI18" i="121" l="1"/>
  <c r="BI20" i="121"/>
  <c r="BB25" i="121"/>
  <c r="BA25" i="121"/>
  <c r="BA29" i="121"/>
  <c r="BA26" i="121"/>
  <c r="BG15" i="121"/>
  <c r="BI14" i="121" s="1"/>
  <c r="BG22" i="121"/>
  <c r="BG23" i="121"/>
  <c r="BD25" i="121" l="1"/>
  <c r="BA28" i="121"/>
  <c r="BB28" i="121" s="1"/>
  <c r="BC28" i="121" s="1"/>
  <c r="BD28" i="121" s="1"/>
  <c r="BE28" i="121" s="1"/>
  <c r="BF28" i="121" s="1"/>
  <c r="BG28" i="121" s="1"/>
  <c r="BA27" i="121"/>
  <c r="BB29" i="121"/>
  <c r="BB26" i="121"/>
  <c r="BA30" i="121"/>
  <c r="BA38" i="121"/>
  <c r="BA37" i="121"/>
  <c r="BC26" i="121" l="1"/>
  <c r="BC29" i="121"/>
  <c r="BB38" i="121"/>
  <c r="BB30" i="121"/>
  <c r="BB37" i="121"/>
  <c r="BC38" i="121" l="1"/>
  <c r="BC30" i="121"/>
  <c r="BC37" i="121"/>
  <c r="BD26" i="121"/>
  <c r="BD29" i="121"/>
  <c r="BD37" i="121" l="1"/>
  <c r="BD30" i="121"/>
  <c r="BD38" i="121"/>
  <c r="BE29" i="121"/>
  <c r="BE26" i="121"/>
  <c r="BE37" i="121" l="1"/>
  <c r="BE38" i="121"/>
  <c r="BE30" i="121"/>
  <c r="BF29" i="121"/>
  <c r="BF26" i="121"/>
  <c r="BF38" i="121" l="1"/>
  <c r="BF30" i="121"/>
  <c r="BF37" i="121"/>
  <c r="BI36" i="121" s="1"/>
  <c r="BG26" i="121"/>
  <c r="BC40" i="121" s="1"/>
  <c r="BG29" i="121"/>
  <c r="BG38" i="121" l="1"/>
  <c r="BG30" i="121"/>
  <c r="BI29" i="121" s="1"/>
  <c r="BG37" i="121"/>
  <c r="BI31" i="121"/>
  <c r="BA40" i="121"/>
  <c r="BA44" i="121"/>
  <c r="BB40" i="121"/>
  <c r="BA41" i="121"/>
  <c r="BA43" i="121" l="1"/>
  <c r="BB43" i="121" s="1"/>
  <c r="BC43" i="121" s="1"/>
  <c r="BD43" i="121" s="1"/>
  <c r="BE43" i="121" s="1"/>
  <c r="BF43" i="121" s="1"/>
  <c r="BG43" i="121" s="1"/>
  <c r="BD40" i="121"/>
  <c r="BB41" i="121"/>
  <c r="BB44" i="121"/>
  <c r="BI33" i="121"/>
  <c r="BI35" i="121"/>
  <c r="BA53" i="121"/>
  <c r="BA45" i="121"/>
  <c r="BA52" i="121"/>
  <c r="BA42" i="121"/>
  <c r="BB52" i="121" l="1"/>
  <c r="BB53" i="121"/>
  <c r="BB45" i="121"/>
  <c r="BC41" i="121"/>
  <c r="BC44" i="121"/>
  <c r="BD44" i="121" l="1"/>
  <c r="BD41" i="121"/>
  <c r="BC52" i="121"/>
  <c r="BC53" i="121"/>
  <c r="BC45" i="121"/>
  <c r="BE44" i="121" l="1"/>
  <c r="BE41" i="121"/>
  <c r="BD53" i="121"/>
  <c r="BD52" i="121"/>
  <c r="BD45" i="121"/>
  <c r="BF41" i="121" l="1"/>
  <c r="BF44" i="121"/>
  <c r="BE53" i="121"/>
  <c r="BE52" i="121"/>
  <c r="BE45" i="121"/>
  <c r="BF53" i="121" l="1"/>
  <c r="BF52" i="121"/>
  <c r="BI51" i="121" s="1"/>
  <c r="BF45" i="121"/>
  <c r="BG44" i="121"/>
  <c r="BG41" i="121"/>
  <c r="BC55" i="121" s="1"/>
  <c r="BB55" i="121" l="1"/>
  <c r="BA55" i="121"/>
  <c r="BA59" i="121"/>
  <c r="BA56" i="121"/>
  <c r="BG52" i="121"/>
  <c r="BG45" i="121"/>
  <c r="BI44" i="121" s="1"/>
  <c r="BG53" i="121"/>
  <c r="BI46" i="121"/>
  <c r="BA58" i="121" l="1"/>
  <c r="BB58" i="121" s="1"/>
  <c r="BC58" i="121" s="1"/>
  <c r="BD58" i="121" s="1"/>
  <c r="BE58" i="121" s="1"/>
  <c r="BF58" i="121" s="1"/>
  <c r="BG58" i="121" s="1"/>
  <c r="BD55" i="121"/>
  <c r="BA67" i="121"/>
  <c r="BA60" i="121"/>
  <c r="BA68" i="121"/>
  <c r="BB59" i="121"/>
  <c r="BB56" i="121"/>
  <c r="BA57" i="121"/>
  <c r="BI48" i="121"/>
  <c r="BI50" i="121"/>
  <c r="BC59" i="121" l="1"/>
  <c r="BC56" i="121"/>
  <c r="BB60" i="121"/>
  <c r="BB68" i="121"/>
  <c r="BB67" i="121"/>
  <c r="BD56" i="121" l="1"/>
  <c r="BD59" i="121"/>
  <c r="BC60" i="121"/>
  <c r="BC68" i="121"/>
  <c r="BC67" i="121"/>
  <c r="BD67" i="121" l="1"/>
  <c r="BD60" i="121"/>
  <c r="BD68" i="121"/>
  <c r="BE56" i="121"/>
  <c r="BE59" i="121"/>
  <c r="BE67" i="121" l="1"/>
  <c r="BE68" i="121"/>
  <c r="BE60" i="121"/>
  <c r="BF59" i="121"/>
  <c r="BF56" i="121"/>
  <c r="BG56" i="121" l="1"/>
  <c r="BC70" i="121" s="1"/>
  <c r="BG59" i="121"/>
  <c r="BF68" i="121"/>
  <c r="BF60" i="121"/>
  <c r="BF67" i="121"/>
  <c r="BI66" i="121" s="1"/>
  <c r="BG60" i="121" l="1"/>
  <c r="BI59" i="121" s="1"/>
  <c r="BG67" i="121"/>
  <c r="BG68" i="121"/>
  <c r="BI61" i="121"/>
  <c r="BA70" i="121"/>
  <c r="BA71" i="121"/>
  <c r="BA74" i="121"/>
  <c r="BB70" i="121"/>
  <c r="BA73" i="121" l="1"/>
  <c r="BB73" i="121" s="1"/>
  <c r="BC73" i="121" s="1"/>
  <c r="BD73" i="121" s="1"/>
  <c r="BE73" i="121" s="1"/>
  <c r="BF73" i="121" s="1"/>
  <c r="BG73" i="121" s="1"/>
  <c r="BD70" i="121"/>
  <c r="BA72" i="121"/>
  <c r="BI63" i="121"/>
  <c r="BI65" i="121"/>
  <c r="BA82" i="121"/>
  <c r="BA83" i="121"/>
  <c r="BA75" i="121"/>
  <c r="BB74" i="121"/>
  <c r="BB71" i="121"/>
  <c r="BC71" i="121" l="1"/>
  <c r="BC74" i="121"/>
  <c r="BB82" i="121"/>
  <c r="BB75" i="121"/>
  <c r="BB83" i="121"/>
  <c r="BC83" i="121" l="1"/>
  <c r="BC82" i="121"/>
  <c r="BC75" i="121"/>
  <c r="BD74" i="121"/>
  <c r="BD71" i="121"/>
  <c r="BD82" i="121" l="1"/>
  <c r="BD83" i="121"/>
  <c r="BD75" i="121"/>
  <c r="BE74" i="121"/>
  <c r="BE71" i="121"/>
  <c r="BF71" i="121" l="1"/>
  <c r="BF74" i="121"/>
  <c r="BE83" i="121"/>
  <c r="BE82" i="121"/>
  <c r="BE75" i="121"/>
  <c r="BF82" i="121" l="1"/>
  <c r="BI81" i="121" s="1"/>
  <c r="BF75" i="121"/>
  <c r="BF83" i="121"/>
  <c r="BG74" i="121"/>
  <c r="BI76" i="121" s="1"/>
  <c r="BG71" i="121"/>
  <c r="BA89" i="121" l="1"/>
  <c r="BC85" i="121"/>
  <c r="BI78" i="121"/>
  <c r="BI80" i="121"/>
  <c r="BB85" i="121"/>
  <c r="BA85" i="121"/>
  <c r="BA86" i="121"/>
  <c r="BB89" i="121" s="1"/>
  <c r="BG75" i="121"/>
  <c r="BI74" i="121" s="1"/>
  <c r="BG82" i="121"/>
  <c r="BG83" i="121"/>
  <c r="BD85" i="121" l="1"/>
  <c r="BA88" i="121"/>
  <c r="BB88" i="121" s="1"/>
  <c r="BC88" i="121" s="1"/>
  <c r="BD88" i="121" s="1"/>
  <c r="BE88" i="121" s="1"/>
  <c r="BF88" i="121" s="1"/>
  <c r="BG88" i="121" s="1"/>
  <c r="BB90" i="121"/>
  <c r="BB97" i="121"/>
  <c r="BB98" i="121"/>
  <c r="BA97" i="121"/>
  <c r="BA90" i="121"/>
  <c r="BA98" i="121"/>
  <c r="BB86" i="121"/>
  <c r="BC89" i="121" s="1"/>
  <c r="BA87" i="121"/>
  <c r="BC90" i="121" l="1"/>
  <c r="BC97" i="121"/>
  <c r="BC98" i="121"/>
  <c r="BC86" i="121"/>
  <c r="BD89" i="121" s="1"/>
  <c r="BD90" i="121" l="1"/>
  <c r="BD97" i="121"/>
  <c r="BD98" i="121"/>
  <c r="BD86" i="121"/>
  <c r="BE89" i="121" s="1"/>
  <c r="BE97" i="121" l="1"/>
  <c r="BE90" i="121"/>
  <c r="BE98" i="121"/>
  <c r="BE86" i="121"/>
  <c r="BF89" i="121" s="1"/>
  <c r="BF97" i="121" l="1"/>
  <c r="BF98" i="121"/>
  <c r="BF90" i="121"/>
  <c r="BF86" i="121"/>
  <c r="BG89" i="121" s="1"/>
  <c r="BG97" i="121" l="1"/>
  <c r="BG90" i="121"/>
  <c r="BG98" i="121"/>
  <c r="BI91" i="121"/>
  <c r="BG86" i="121"/>
  <c r="BC100" i="121" s="1"/>
  <c r="BI96" i="121"/>
  <c r="BI95" i="121" l="1"/>
  <c r="BI93" i="121"/>
  <c r="BA101" i="121"/>
  <c r="BA104" i="121"/>
  <c r="BA100" i="121"/>
  <c r="BB100" i="121"/>
  <c r="BI89" i="121"/>
  <c r="BD100" i="121" l="1"/>
  <c r="BA103" i="121"/>
  <c r="BB103" i="121" s="1"/>
  <c r="BC103" i="121" s="1"/>
  <c r="BD103" i="121" s="1"/>
  <c r="BE103" i="121" s="1"/>
  <c r="BF103" i="121" s="1"/>
  <c r="BG103" i="121" s="1"/>
  <c r="BA105" i="121"/>
  <c r="BA112" i="121"/>
  <c r="BA113" i="121"/>
  <c r="BB104" i="121"/>
  <c r="BB101" i="121"/>
  <c r="BA102" i="121"/>
  <c r="BB113" i="121" l="1"/>
  <c r="BB112" i="121"/>
  <c r="BB105" i="121"/>
  <c r="BC104" i="121"/>
  <c r="BC101" i="121"/>
  <c r="BD101" i="121" l="1"/>
  <c r="BD104" i="121"/>
  <c r="BC112" i="121"/>
  <c r="BC105" i="121"/>
  <c r="BC113" i="121"/>
  <c r="BD105" i="121" l="1"/>
  <c r="BD113" i="121"/>
  <c r="BD112" i="121"/>
  <c r="BE101" i="121"/>
  <c r="BE104" i="121"/>
  <c r="BE113" i="121" l="1"/>
  <c r="BE105" i="121"/>
  <c r="BE112" i="121"/>
  <c r="BF101" i="121"/>
  <c r="BF104" i="121"/>
  <c r="BG104" i="121" l="1"/>
  <c r="BI106" i="121" s="1"/>
  <c r="BG101" i="121"/>
  <c r="BC115" i="121" s="1"/>
  <c r="BF112" i="121"/>
  <c r="BI111" i="121" s="1"/>
  <c r="BF105" i="121"/>
  <c r="BF113" i="121"/>
  <c r="BB115" i="121" l="1"/>
  <c r="BA115" i="121"/>
  <c r="BA116" i="121"/>
  <c r="BA119" i="121"/>
  <c r="BI110" i="121"/>
  <c r="BI108" i="121"/>
  <c r="BG105" i="121"/>
  <c r="BI104" i="121" s="1"/>
  <c r="BG113" i="121"/>
  <c r="BG112" i="121"/>
  <c r="BD115" i="121" l="1"/>
  <c r="BA118" i="121"/>
  <c r="BB118" i="121" s="1"/>
  <c r="BC118" i="121" s="1"/>
  <c r="BD118" i="121" s="1"/>
  <c r="BE118" i="121" s="1"/>
  <c r="BF118" i="121" s="1"/>
  <c r="BG118" i="121" s="1"/>
  <c r="BA127" i="121"/>
  <c r="BA120" i="121"/>
  <c r="BA128" i="121"/>
  <c r="BB119" i="121"/>
  <c r="BB116" i="121"/>
  <c r="BA117" i="121"/>
  <c r="BC116" i="121" l="1"/>
  <c r="BC119" i="121"/>
  <c r="BB128" i="121"/>
  <c r="BB127" i="121"/>
  <c r="BB120" i="121"/>
  <c r="BC127" i="121" l="1"/>
  <c r="BC120" i="121"/>
  <c r="BC128" i="121"/>
  <c r="BD116" i="121"/>
  <c r="BD119" i="121"/>
  <c r="BD127" i="121" l="1"/>
  <c r="BD120" i="121"/>
  <c r="BD128" i="121"/>
  <c r="BE116" i="121"/>
  <c r="BE119" i="121"/>
  <c r="BF119" i="121" l="1"/>
  <c r="BF116" i="121"/>
  <c r="BE128" i="121"/>
  <c r="BE120" i="121"/>
  <c r="BE127" i="121"/>
  <c r="BG119" i="121" l="1"/>
  <c r="BG116" i="121"/>
  <c r="BO10" i="121" s="1"/>
  <c r="BF128" i="121"/>
  <c r="BF127" i="121"/>
  <c r="BI126" i="121" s="1"/>
  <c r="BF120" i="121"/>
  <c r="BM14" i="121" l="1"/>
  <c r="BN10" i="121"/>
  <c r="BM11" i="121"/>
  <c r="BM10" i="121"/>
  <c r="BG127" i="121"/>
  <c r="BG128" i="121"/>
  <c r="BG120" i="121"/>
  <c r="BI119" i="121" s="1"/>
  <c r="BI121" i="121"/>
  <c r="BM13" i="121" l="1"/>
  <c r="BN13" i="121" s="1"/>
  <c r="BO13" i="121" s="1"/>
  <c r="BP13" i="121" s="1"/>
  <c r="BQ13" i="121" s="1"/>
  <c r="BR13" i="121" s="1"/>
  <c r="BS13" i="121" s="1"/>
  <c r="BP10" i="121"/>
  <c r="BM12" i="121"/>
  <c r="BN11" i="121"/>
  <c r="BN14" i="121"/>
  <c r="BI123" i="121"/>
  <c r="BI125" i="121"/>
  <c r="BM23" i="121"/>
  <c r="BM22" i="121"/>
  <c r="BM15" i="121"/>
  <c r="BN15" i="121" l="1"/>
  <c r="BN23" i="121"/>
  <c r="BN22" i="121"/>
  <c r="BO11" i="121"/>
  <c r="BO14" i="121"/>
  <c r="BP14" i="121" l="1"/>
  <c r="BP11" i="121"/>
  <c r="BO22" i="121"/>
  <c r="BO23" i="121"/>
  <c r="BO15" i="121"/>
  <c r="BQ14" i="121" l="1"/>
  <c r="BQ11" i="121"/>
  <c r="BP15" i="121"/>
  <c r="BP23" i="121"/>
  <c r="BP22" i="121"/>
  <c r="BR11" i="121" l="1"/>
  <c r="BR14" i="121"/>
  <c r="BQ22" i="121"/>
  <c r="BQ23" i="121"/>
  <c r="BQ15" i="121"/>
  <c r="BR22" i="121" l="1"/>
  <c r="BU21" i="121" s="1"/>
  <c r="BR23" i="121"/>
  <c r="BR15" i="121"/>
  <c r="BS14" i="121"/>
  <c r="BS11" i="121"/>
  <c r="BO25" i="121" s="1"/>
  <c r="BM29" i="121" l="1"/>
  <c r="BN25" i="121"/>
  <c r="BM26" i="121"/>
  <c r="BM25" i="121"/>
  <c r="BS15" i="121"/>
  <c r="BU14" i="121" s="1"/>
  <c r="BS22" i="121"/>
  <c r="BS23" i="121"/>
  <c r="BU16" i="121"/>
  <c r="BM28" i="121" l="1"/>
  <c r="BN28" i="121" s="1"/>
  <c r="BO28" i="121" s="1"/>
  <c r="BP28" i="121" s="1"/>
  <c r="BQ28" i="121" s="1"/>
  <c r="BR28" i="121" s="1"/>
  <c r="BS28" i="121" s="1"/>
  <c r="BP25" i="121"/>
  <c r="BM27" i="121"/>
  <c r="BN26" i="121"/>
  <c r="BN29" i="121"/>
  <c r="BU20" i="121"/>
  <c r="BU18" i="121"/>
  <c r="BM30" i="121"/>
  <c r="BM38" i="121"/>
  <c r="BM37" i="121"/>
  <c r="BO26" i="121" l="1"/>
  <c r="BO29" i="121"/>
  <c r="BN30" i="121"/>
  <c r="BN37" i="121"/>
  <c r="BN38" i="121"/>
  <c r="BO38" i="121" l="1"/>
  <c r="BO37" i="121"/>
  <c r="BO30" i="121"/>
  <c r="BP29" i="121"/>
  <c r="BP26" i="121"/>
  <c r="BP37" i="121" l="1"/>
  <c r="BP30" i="121"/>
  <c r="BP38" i="121"/>
  <c r="BQ29" i="121"/>
  <c r="BQ26" i="121"/>
  <c r="BR29" i="121" l="1"/>
  <c r="BR26" i="121"/>
  <c r="BQ37" i="121"/>
  <c r="BQ38" i="121"/>
  <c r="BQ30" i="121"/>
  <c r="BS26" i="121" l="1"/>
  <c r="BO40" i="121" s="1"/>
  <c r="BS29" i="121"/>
  <c r="BU31" i="121" s="1"/>
  <c r="BR38" i="121"/>
  <c r="BR30" i="121"/>
  <c r="BR37" i="121"/>
  <c r="BU36" i="121" s="1"/>
  <c r="BU33" i="121" l="1"/>
  <c r="BU35" i="121"/>
  <c r="BS38" i="121"/>
  <c r="BS37" i="121"/>
  <c r="BS30" i="121"/>
  <c r="BU29" i="121" s="1"/>
  <c r="BM41" i="121"/>
  <c r="BM40" i="121"/>
  <c r="BN40" i="121"/>
  <c r="BM44" i="121"/>
  <c r="BM43" i="121" l="1"/>
  <c r="BN43" i="121" s="1"/>
  <c r="BO43" i="121" s="1"/>
  <c r="BP43" i="121" s="1"/>
  <c r="BQ43" i="121" s="1"/>
  <c r="BR43" i="121" s="1"/>
  <c r="BS43" i="121" s="1"/>
  <c r="BP40" i="121"/>
  <c r="BM42" i="121"/>
  <c r="BN44" i="121"/>
  <c r="BN41" i="121"/>
  <c r="BM53" i="121"/>
  <c r="BM52" i="121"/>
  <c r="BM45" i="121"/>
  <c r="BO44" i="121" l="1"/>
  <c r="BO41" i="121"/>
  <c r="BN53" i="121"/>
  <c r="BN52" i="121"/>
  <c r="BN45" i="121"/>
  <c r="BP44" i="121" l="1"/>
  <c r="BP41" i="121"/>
  <c r="BO45" i="121"/>
  <c r="BO52" i="121"/>
  <c r="BO53" i="121"/>
  <c r="BQ41" i="121" l="1"/>
  <c r="BQ44" i="121"/>
  <c r="BP52" i="121"/>
  <c r="BP45" i="121"/>
  <c r="BP53" i="121"/>
  <c r="BQ52" i="121" l="1"/>
  <c r="BQ45" i="121"/>
  <c r="BQ53" i="121"/>
  <c r="BR41" i="121"/>
  <c r="BR44" i="121"/>
  <c r="BS44" i="121" l="1"/>
  <c r="BS41" i="121"/>
  <c r="BO55" i="121" s="1"/>
  <c r="BR52" i="121"/>
  <c r="BU51" i="121" s="1"/>
  <c r="BR53" i="121"/>
  <c r="BR45" i="121"/>
  <c r="BN55" i="121" l="1"/>
  <c r="BM59" i="121"/>
  <c r="BM55" i="121"/>
  <c r="BM56" i="121"/>
  <c r="BS52" i="121"/>
  <c r="BS45" i="121"/>
  <c r="BU44" i="121" s="1"/>
  <c r="BS53" i="121"/>
  <c r="BU46" i="121"/>
  <c r="BP55" i="121" l="1"/>
  <c r="BM58" i="121"/>
  <c r="BN58" i="121" s="1"/>
  <c r="BO58" i="121" s="1"/>
  <c r="BP58" i="121" s="1"/>
  <c r="BQ58" i="121" s="1"/>
  <c r="BR58" i="121" s="1"/>
  <c r="BS58" i="121" s="1"/>
  <c r="BN59" i="121"/>
  <c r="BN56" i="121"/>
  <c r="BM57" i="121"/>
  <c r="BM60" i="121"/>
  <c r="BM67" i="121"/>
  <c r="BM68" i="121"/>
  <c r="BU50" i="121"/>
  <c r="BU48" i="121"/>
  <c r="BO59" i="121" l="1"/>
  <c r="BO56" i="121"/>
  <c r="BN60" i="121"/>
  <c r="BN67" i="121"/>
  <c r="BN68" i="121"/>
  <c r="BP56" i="121" l="1"/>
  <c r="BP59" i="121"/>
  <c r="BO68" i="121"/>
  <c r="BO67" i="121"/>
  <c r="BO60" i="121"/>
  <c r="BP67" i="121" l="1"/>
  <c r="BP68" i="121"/>
  <c r="BP60" i="121"/>
  <c r="BQ59" i="121"/>
  <c r="BQ56" i="121"/>
  <c r="BR59" i="121" l="1"/>
  <c r="BR56" i="121"/>
  <c r="BQ60" i="121"/>
  <c r="BQ68" i="121"/>
  <c r="BQ67" i="121"/>
  <c r="BS56" i="121" l="1"/>
  <c r="BS59" i="121"/>
  <c r="BR68" i="121"/>
  <c r="BR67" i="121"/>
  <c r="BU66" i="121" s="1"/>
  <c r="BR60" i="121"/>
  <c r="BO70" i="121" l="1"/>
  <c r="BM74" i="121"/>
  <c r="BS60" i="121"/>
  <c r="BU59" i="121" s="1"/>
  <c r="BS67" i="121"/>
  <c r="BS68" i="121"/>
  <c r="BU61" i="121"/>
  <c r="BM71" i="121"/>
  <c r="BN74" i="121" s="1"/>
  <c r="BM70" i="121"/>
  <c r="BN70" i="121"/>
  <c r="BM73" i="121" l="1"/>
  <c r="BN73" i="121" s="1"/>
  <c r="BO73" i="121" s="1"/>
  <c r="BP73" i="121" s="1"/>
  <c r="BQ73" i="121" s="1"/>
  <c r="BR73" i="121" s="1"/>
  <c r="BS73" i="121" s="1"/>
  <c r="BN83" i="121"/>
  <c r="BN75" i="121"/>
  <c r="BN82" i="121"/>
  <c r="BP70" i="121"/>
  <c r="BM82" i="121"/>
  <c r="BM75" i="121"/>
  <c r="BM83" i="121"/>
  <c r="BN71" i="121"/>
  <c r="BO74" i="121" s="1"/>
  <c r="BM72" i="121"/>
  <c r="BU63" i="121"/>
  <c r="BU65" i="121"/>
  <c r="BO75" i="121" l="1"/>
  <c r="BO83" i="121"/>
  <c r="BO82" i="121"/>
  <c r="BO71" i="121"/>
  <c r="BP74" i="121" s="1"/>
  <c r="BP82" i="121" l="1"/>
  <c r="BP75" i="121"/>
  <c r="BP83" i="121"/>
  <c r="BP71" i="121"/>
  <c r="BQ74" i="121" s="1"/>
  <c r="BQ75" i="121" l="1"/>
  <c r="BQ82" i="121"/>
  <c r="BQ83" i="121"/>
  <c r="BQ71" i="121"/>
  <c r="BR74" i="121" s="1"/>
  <c r="BR75" i="121" l="1"/>
  <c r="BR83" i="121"/>
  <c r="BR82" i="121"/>
  <c r="BR71" i="121"/>
  <c r="BS74" i="121" s="1"/>
  <c r="BS75" i="121" l="1"/>
  <c r="BS82" i="121"/>
  <c r="BS83" i="121"/>
  <c r="BU81" i="121"/>
  <c r="BS71" i="121"/>
  <c r="BO85" i="121" l="1"/>
  <c r="BM89" i="121"/>
  <c r="BU74" i="121"/>
  <c r="BM86" i="121"/>
  <c r="BN89" i="121" s="1"/>
  <c r="BN85" i="121"/>
  <c r="BM85" i="121"/>
  <c r="BU76" i="121"/>
  <c r="BP85" i="121" l="1"/>
  <c r="BM97" i="121"/>
  <c r="BM90" i="121"/>
  <c r="BM98" i="121"/>
  <c r="BN98" i="121"/>
  <c r="BN90" i="121"/>
  <c r="BN97" i="121"/>
  <c r="BM88" i="121"/>
  <c r="BN88" i="121" s="1"/>
  <c r="BO88" i="121" s="1"/>
  <c r="BP88" i="121" s="1"/>
  <c r="BQ88" i="121" s="1"/>
  <c r="BR88" i="121" s="1"/>
  <c r="BS88" i="121" s="1"/>
  <c r="BM87" i="121"/>
  <c r="BU78" i="121"/>
  <c r="BU80" i="121"/>
  <c r="BN86" i="121"/>
  <c r="BO89" i="121" s="1"/>
  <c r="BO97" i="121" l="1"/>
  <c r="BO90" i="121"/>
  <c r="BO98" i="121"/>
  <c r="BO86" i="121"/>
  <c r="BP89" i="121" s="1"/>
  <c r="BP97" i="121" l="1"/>
  <c r="BP90" i="121"/>
  <c r="BP98" i="121"/>
  <c r="BP86" i="121"/>
  <c r="BQ89" i="121" s="1"/>
  <c r="BQ97" i="121" l="1"/>
  <c r="BQ98" i="121"/>
  <c r="BQ90" i="121"/>
  <c r="BQ86" i="121"/>
  <c r="BR89" i="121" s="1"/>
  <c r="BR97" i="121" l="1"/>
  <c r="BR90" i="121"/>
  <c r="BR98" i="121"/>
  <c r="BR86" i="121"/>
  <c r="BS89" i="121" s="1"/>
  <c r="BS97" i="121" l="1"/>
  <c r="BS90" i="121"/>
  <c r="BS98" i="121"/>
  <c r="BS86" i="121"/>
  <c r="BO100" i="121" s="1"/>
  <c r="BU96" i="121"/>
  <c r="BU89" i="121" l="1"/>
  <c r="BU91" i="121"/>
  <c r="BM101" i="121"/>
  <c r="BM100" i="121"/>
  <c r="BN100" i="121"/>
  <c r="BM104" i="121"/>
  <c r="BM103" i="121" l="1"/>
  <c r="BN103" i="121" s="1"/>
  <c r="BO103" i="121" s="1"/>
  <c r="BP103" i="121" s="1"/>
  <c r="BQ103" i="121" s="1"/>
  <c r="BR103" i="121" s="1"/>
  <c r="BS103" i="121" s="1"/>
  <c r="BP100" i="121"/>
  <c r="BM102" i="121"/>
  <c r="BN104" i="121"/>
  <c r="BN101" i="121"/>
  <c r="BM105" i="121"/>
  <c r="BM112" i="121"/>
  <c r="BM113" i="121"/>
  <c r="BU95" i="121"/>
  <c r="BU93" i="121"/>
  <c r="BO104" i="121" l="1"/>
  <c r="BO101" i="121"/>
  <c r="BN112" i="121"/>
  <c r="BN105" i="121"/>
  <c r="BN113" i="121"/>
  <c r="BP101" i="121" l="1"/>
  <c r="BP104" i="121"/>
  <c r="BO105" i="121"/>
  <c r="BO113" i="121"/>
  <c r="BO112" i="121"/>
  <c r="BP105" i="121" l="1"/>
  <c r="BP113" i="121"/>
  <c r="BP112" i="121"/>
  <c r="BQ101" i="121"/>
  <c r="BQ104" i="121"/>
  <c r="BQ112" i="121" l="1"/>
  <c r="BQ113" i="121"/>
  <c r="BQ105" i="121"/>
  <c r="BR104" i="121"/>
  <c r="BR101" i="121"/>
  <c r="BR113" i="121" l="1"/>
  <c r="BR105" i="121"/>
  <c r="BR112" i="121"/>
  <c r="BU111" i="121" s="1"/>
  <c r="BS104" i="121"/>
  <c r="BS101" i="121"/>
  <c r="BO115" i="121" s="1"/>
  <c r="BS112" i="121" l="1"/>
  <c r="BS105" i="121"/>
  <c r="BU104" i="121" s="1"/>
  <c r="BS113" i="121"/>
  <c r="BU106" i="121"/>
  <c r="BM116" i="121"/>
  <c r="BN115" i="121"/>
  <c r="BM119" i="121"/>
  <c r="BM115" i="121"/>
  <c r="BM118" i="121" l="1"/>
  <c r="BN118" i="121" s="1"/>
  <c r="BO118" i="121" s="1"/>
  <c r="BP118" i="121" s="1"/>
  <c r="BQ118" i="121" s="1"/>
  <c r="BR118" i="121" s="1"/>
  <c r="BS118" i="121" s="1"/>
  <c r="BP115" i="121"/>
  <c r="BN116" i="121"/>
  <c r="BN119" i="121"/>
  <c r="BM120" i="121"/>
  <c r="BM128" i="121"/>
  <c r="BM127" i="121"/>
  <c r="BM117" i="121"/>
  <c r="BU108" i="121"/>
  <c r="BU110" i="121"/>
  <c r="BN128" i="121" l="1"/>
  <c r="BN127" i="121"/>
  <c r="BN120" i="121"/>
  <c r="BO119" i="121"/>
  <c r="BO116" i="121"/>
  <c r="BP116" i="121" l="1"/>
  <c r="BP119" i="121"/>
  <c r="BO128" i="121"/>
  <c r="BO127" i="121"/>
  <c r="BO120" i="121"/>
  <c r="BP127" i="121" l="1"/>
  <c r="BP128" i="121"/>
  <c r="BP120" i="121"/>
  <c r="BQ116" i="121"/>
  <c r="BQ119" i="121"/>
  <c r="BQ127" i="121" l="1"/>
  <c r="BQ120" i="121"/>
  <c r="BQ128" i="121"/>
  <c r="BR116" i="121"/>
  <c r="BR119" i="121"/>
  <c r="BS116" i="121" l="1"/>
  <c r="CB10" i="121" s="1"/>
  <c r="BS119" i="121"/>
  <c r="BR120" i="121"/>
  <c r="BR127" i="121"/>
  <c r="BU126" i="121" s="1"/>
  <c r="BR128" i="121"/>
  <c r="BS120" i="121" l="1"/>
  <c r="BU119" i="121" s="1"/>
  <c r="BS127" i="121"/>
  <c r="BS128" i="121"/>
  <c r="BU121" i="121"/>
  <c r="BZ10" i="121"/>
  <c r="BZ11" i="121"/>
  <c r="BZ14" i="121"/>
  <c r="CA10" i="121"/>
  <c r="BZ13" i="121" l="1"/>
  <c r="CA13" i="121" s="1"/>
  <c r="CB13" i="121" s="1"/>
  <c r="CC13" i="121" s="1"/>
  <c r="CD13" i="121" s="1"/>
  <c r="CE13" i="121" s="1"/>
  <c r="CF13" i="121" s="1"/>
  <c r="CC10" i="121"/>
  <c r="BZ12" i="121"/>
  <c r="BU123" i="121"/>
  <c r="BU125" i="121"/>
  <c r="BZ15" i="121"/>
  <c r="BZ23" i="121"/>
  <c r="BZ22" i="121"/>
  <c r="CA11" i="121"/>
  <c r="CA14" i="121"/>
  <c r="CA23" i="121" l="1"/>
  <c r="CA15" i="121"/>
  <c r="CA22" i="121"/>
  <c r="CB14" i="121"/>
  <c r="CB11" i="121"/>
  <c r="CB15" i="121" l="1"/>
  <c r="CB22" i="121"/>
  <c r="CB23" i="121"/>
  <c r="CC14" i="121"/>
  <c r="CC11" i="121"/>
  <c r="CD14" i="121" l="1"/>
  <c r="CD11" i="121"/>
  <c r="CC23" i="121"/>
  <c r="CC15" i="121"/>
  <c r="CC22" i="121"/>
  <c r="CE14" i="121" l="1"/>
  <c r="CE11" i="121"/>
  <c r="CD15" i="121"/>
  <c r="CD23" i="121"/>
  <c r="CD22" i="121"/>
  <c r="CF11" i="121" l="1"/>
  <c r="CB25" i="121" s="1"/>
  <c r="CF14" i="121"/>
  <c r="CE22" i="121"/>
  <c r="CH21" i="121" s="1"/>
  <c r="CE15" i="121"/>
  <c r="CE23" i="121"/>
  <c r="BZ26" i="121" l="1"/>
  <c r="BZ25" i="121"/>
  <c r="BZ29" i="121"/>
  <c r="CA25" i="121"/>
  <c r="CF22" i="121"/>
  <c r="CF23" i="121"/>
  <c r="CF15" i="121"/>
  <c r="CH14" i="121" s="1"/>
  <c r="CH16" i="121"/>
  <c r="CC25" i="121" l="1"/>
  <c r="BZ28" i="121"/>
  <c r="CA28" i="121" s="1"/>
  <c r="CB28" i="121" s="1"/>
  <c r="CC28" i="121" s="1"/>
  <c r="CD28" i="121" s="1"/>
  <c r="CE28" i="121" s="1"/>
  <c r="CF28" i="121" s="1"/>
  <c r="BZ27" i="121"/>
  <c r="BZ30" i="121"/>
  <c r="BZ37" i="121"/>
  <c r="BZ38" i="121"/>
  <c r="CH18" i="121"/>
  <c r="CH20" i="121"/>
  <c r="CA29" i="121"/>
  <c r="CA26" i="121"/>
  <c r="CB29" i="121" l="1"/>
  <c r="CB26" i="121"/>
  <c r="CA30" i="121"/>
  <c r="CA38" i="121"/>
  <c r="CA37" i="121"/>
  <c r="CB37" i="121" l="1"/>
  <c r="CB30" i="121"/>
  <c r="CB38" i="121"/>
  <c r="CC29" i="121"/>
  <c r="CC26" i="121"/>
  <c r="CD26" i="121" l="1"/>
  <c r="CD29" i="121"/>
  <c r="CC37" i="121"/>
  <c r="CC30" i="121"/>
  <c r="CC38" i="121"/>
  <c r="CD37" i="121" l="1"/>
  <c r="CD30" i="121"/>
  <c r="CD38" i="121"/>
  <c r="CE26" i="121"/>
  <c r="CE29" i="121"/>
  <c r="CF29" i="121" l="1"/>
  <c r="CF26" i="121"/>
  <c r="CB40" i="121" s="1"/>
  <c r="CE37" i="121"/>
  <c r="CH36" i="121" s="1"/>
  <c r="CE30" i="121"/>
  <c r="CE38" i="121"/>
  <c r="CA40" i="121" l="1"/>
  <c r="BZ44" i="121"/>
  <c r="BZ41" i="121"/>
  <c r="BZ40" i="121"/>
  <c r="CF38" i="121"/>
  <c r="CF30" i="121"/>
  <c r="CH29" i="121" s="1"/>
  <c r="CF37" i="121"/>
  <c r="CH31" i="121"/>
  <c r="BZ43" i="121" l="1"/>
  <c r="CA43" i="121" s="1"/>
  <c r="CB43" i="121" s="1"/>
  <c r="CC43" i="121" s="1"/>
  <c r="CD43" i="121" s="1"/>
  <c r="CE43" i="121" s="1"/>
  <c r="CF43" i="121" s="1"/>
  <c r="CC40" i="121"/>
  <c r="CA44" i="121"/>
  <c r="CA41" i="121"/>
  <c r="BZ42" i="121"/>
  <c r="BZ45" i="121"/>
  <c r="BZ52" i="121"/>
  <c r="BZ53" i="121"/>
  <c r="CH33" i="121"/>
  <c r="CH35" i="121"/>
  <c r="CB41" i="121" l="1"/>
  <c r="CB44" i="121"/>
  <c r="CA52" i="121"/>
  <c r="CA53" i="121"/>
  <c r="CA45" i="121"/>
  <c r="CB53" i="121" l="1"/>
  <c r="CB52" i="121"/>
  <c r="CB45" i="121"/>
  <c r="CC41" i="121"/>
  <c r="CC44" i="121"/>
  <c r="CD44" i="121" l="1"/>
  <c r="CD41" i="121"/>
  <c r="CC53" i="121"/>
  <c r="CC52" i="121"/>
  <c r="CC45" i="121"/>
  <c r="CE44" i="121" l="1"/>
  <c r="CE41" i="121"/>
  <c r="CD52" i="121"/>
  <c r="CD53" i="121"/>
  <c r="CD45" i="121"/>
  <c r="CF41" i="121" l="1"/>
  <c r="CB55" i="121" s="1"/>
  <c r="CF44" i="121"/>
  <c r="CE52" i="121"/>
  <c r="CH51" i="121" s="1"/>
  <c r="CE53" i="121"/>
  <c r="CE45" i="121"/>
  <c r="CF45" i="121" l="1"/>
  <c r="CH44" i="121" s="1"/>
  <c r="CF53" i="121"/>
  <c r="CF52" i="121"/>
  <c r="CH46" i="121"/>
  <c r="BZ59" i="121"/>
  <c r="BZ55" i="121"/>
  <c r="BZ56" i="121"/>
  <c r="CA55" i="121"/>
  <c r="CC55" i="121" l="1"/>
  <c r="BZ58" i="121"/>
  <c r="CA58" i="121" s="1"/>
  <c r="CB58" i="121" s="1"/>
  <c r="CC58" i="121" s="1"/>
  <c r="CD58" i="121" s="1"/>
  <c r="CE58" i="121" s="1"/>
  <c r="CF58" i="121" s="1"/>
  <c r="BZ68" i="121"/>
  <c r="BZ60" i="121"/>
  <c r="BZ67" i="121"/>
  <c r="CA56" i="121"/>
  <c r="CA59" i="121"/>
  <c r="BZ57" i="121"/>
  <c r="CH48" i="121"/>
  <c r="CH50" i="121"/>
  <c r="CA67" i="121" l="1"/>
  <c r="CA60" i="121"/>
  <c r="CA68" i="121"/>
  <c r="CB56" i="121"/>
  <c r="CB59" i="121"/>
  <c r="CB68" i="121" l="1"/>
  <c r="CB67" i="121"/>
  <c r="CB60" i="121"/>
  <c r="CC59" i="121"/>
  <c r="CC56" i="121"/>
  <c r="CC67" i="121" l="1"/>
  <c r="CC60" i="121"/>
  <c r="CC68" i="121"/>
  <c r="CD59" i="121"/>
  <c r="CD56" i="121"/>
  <c r="CE56" i="121" l="1"/>
  <c r="CE59" i="121"/>
  <c r="CD60" i="121"/>
  <c r="CD68" i="121"/>
  <c r="CD67" i="121"/>
  <c r="CE68" i="121" l="1"/>
  <c r="CE67" i="121"/>
  <c r="CH66" i="121" s="1"/>
  <c r="CE60" i="121"/>
  <c r="CF56" i="121"/>
  <c r="CF59" i="121"/>
  <c r="CB70" i="121" l="1"/>
  <c r="BZ74" i="121"/>
  <c r="CF68" i="121"/>
  <c r="CF60" i="121"/>
  <c r="CH59" i="121" s="1"/>
  <c r="CF67" i="121"/>
  <c r="CH61" i="121"/>
  <c r="BZ71" i="121"/>
  <c r="BZ70" i="121"/>
  <c r="CA70" i="121"/>
  <c r="CA74" i="121" l="1"/>
  <c r="CA82" i="121" s="1"/>
  <c r="CC70" i="121"/>
  <c r="BZ73" i="121"/>
  <c r="CA73" i="121" s="1"/>
  <c r="CB73" i="121" s="1"/>
  <c r="CC73" i="121" s="1"/>
  <c r="CD73" i="121" s="1"/>
  <c r="CE73" i="121" s="1"/>
  <c r="CF73" i="121" s="1"/>
  <c r="BZ75" i="121"/>
  <c r="BZ82" i="121"/>
  <c r="BZ83" i="121"/>
  <c r="CA83" i="121"/>
  <c r="BZ72" i="121"/>
  <c r="CA71" i="121"/>
  <c r="CH63" i="121"/>
  <c r="CH65" i="121"/>
  <c r="CA75" i="121" l="1"/>
  <c r="CB74" i="121"/>
  <c r="CB82" i="121" s="1"/>
  <c r="CB83" i="121"/>
  <c r="CB71" i="121"/>
  <c r="CC74" i="121" s="1"/>
  <c r="CB75" i="121" l="1"/>
  <c r="CC82" i="121"/>
  <c r="CC83" i="121"/>
  <c r="CC75" i="121"/>
  <c r="CC71" i="121"/>
  <c r="CD74" i="121" s="1"/>
  <c r="CD83" i="121" l="1"/>
  <c r="CD75" i="121"/>
  <c r="CD82" i="121"/>
  <c r="CD71" i="121"/>
  <c r="CE74" i="121" s="1"/>
  <c r="CE83" i="121" l="1"/>
  <c r="CE75" i="121"/>
  <c r="CE82" i="121"/>
  <c r="CE71" i="121"/>
  <c r="CF74" i="121" s="1"/>
  <c r="CF83" i="121" l="1"/>
  <c r="CF75" i="121"/>
  <c r="CF82" i="121"/>
  <c r="CH81" i="121"/>
  <c r="CF71" i="121"/>
  <c r="BZ89" i="121" l="1"/>
  <c r="CB85" i="121"/>
  <c r="BZ86" i="121"/>
  <c r="BZ85" i="121"/>
  <c r="CA85" i="121"/>
  <c r="CH74" i="121"/>
  <c r="CH76" i="121"/>
  <c r="CA89" i="121" l="1"/>
  <c r="CA97" i="121" s="1"/>
  <c r="BZ88" i="121"/>
  <c r="CA88" i="121" s="1"/>
  <c r="CB88" i="121" s="1"/>
  <c r="CC88" i="121" s="1"/>
  <c r="CD88" i="121" s="1"/>
  <c r="CE88" i="121" s="1"/>
  <c r="CF88" i="121" s="1"/>
  <c r="CC85" i="121"/>
  <c r="BZ97" i="121"/>
  <c r="BZ90" i="121"/>
  <c r="BZ98" i="121"/>
  <c r="BZ87" i="121"/>
  <c r="CH80" i="121"/>
  <c r="CH78" i="121"/>
  <c r="CA86" i="121"/>
  <c r="CB89" i="121" s="1"/>
  <c r="CA90" i="121" l="1"/>
  <c r="CA98" i="121"/>
  <c r="CB98" i="121"/>
  <c r="CB90" i="121"/>
  <c r="CB97" i="121"/>
  <c r="CB86" i="121"/>
  <c r="CC89" i="121" s="1"/>
  <c r="CC90" i="121" l="1"/>
  <c r="CC97" i="121"/>
  <c r="CC98" i="121"/>
  <c r="CC86" i="121"/>
  <c r="CD89" i="121" s="1"/>
  <c r="CD97" i="121" l="1"/>
  <c r="CD90" i="121"/>
  <c r="CD98" i="121"/>
  <c r="CD86" i="121"/>
  <c r="CE89" i="121" s="1"/>
  <c r="CE98" i="121" l="1"/>
  <c r="CE97" i="121"/>
  <c r="CE90" i="121"/>
  <c r="CE86" i="121"/>
  <c r="CF89" i="121" s="1"/>
  <c r="CF97" i="121" l="1"/>
  <c r="CF90" i="121"/>
  <c r="CF98" i="121"/>
  <c r="CF86" i="121"/>
  <c r="CB100" i="121" s="1"/>
  <c r="CH96" i="121"/>
  <c r="CA100" i="121" l="1"/>
  <c r="BZ100" i="121"/>
  <c r="BZ104" i="121"/>
  <c r="BZ101" i="121"/>
  <c r="CH89" i="121"/>
  <c r="CH91" i="121"/>
  <c r="CC100" i="121" l="1"/>
  <c r="BZ103" i="121"/>
  <c r="CA103" i="121" s="1"/>
  <c r="CB103" i="121" s="1"/>
  <c r="CC103" i="121" s="1"/>
  <c r="CD103" i="121" s="1"/>
  <c r="CE103" i="121" s="1"/>
  <c r="CF103" i="121" s="1"/>
  <c r="BZ112" i="121"/>
  <c r="BZ105" i="121"/>
  <c r="BZ113" i="121"/>
  <c r="BZ102" i="121"/>
  <c r="CH95" i="121"/>
  <c r="CH93" i="121"/>
  <c r="CA104" i="121"/>
  <c r="CA101" i="121"/>
  <c r="CB101" i="121" l="1"/>
  <c r="CB104" i="121"/>
  <c r="CA105" i="121"/>
  <c r="CA113" i="121"/>
  <c r="CA112" i="121"/>
  <c r="CB113" i="121" l="1"/>
  <c r="CB112" i="121"/>
  <c r="CB105" i="121"/>
  <c r="CC101" i="121"/>
  <c r="CC104" i="121"/>
  <c r="CD104" i="121" l="1"/>
  <c r="CD101" i="121"/>
  <c r="CC113" i="121"/>
  <c r="CC112" i="121"/>
  <c r="CC105" i="121"/>
  <c r="CE104" i="121" l="1"/>
  <c r="CE101" i="121"/>
  <c r="CD112" i="121"/>
  <c r="CD105" i="121"/>
  <c r="CD113" i="121"/>
  <c r="CF101" i="121" l="1"/>
  <c r="CB115" i="121" s="1"/>
  <c r="CF104" i="121"/>
  <c r="CH106" i="121" s="1"/>
  <c r="CE105" i="121"/>
  <c r="CE113" i="121"/>
  <c r="CE112" i="121"/>
  <c r="CH111" i="121" s="1"/>
  <c r="CH108" i="121" l="1"/>
  <c r="CH110" i="121"/>
  <c r="CF105" i="121"/>
  <c r="CH104" i="121" s="1"/>
  <c r="CF112" i="121"/>
  <c r="CF113" i="121"/>
  <c r="BZ119" i="121"/>
  <c r="CA115" i="121"/>
  <c r="BZ116" i="121"/>
  <c r="BZ115" i="121"/>
  <c r="CC115" i="121" l="1"/>
  <c r="BZ118" i="121"/>
  <c r="CA118" i="121" s="1"/>
  <c r="CB118" i="121" s="1"/>
  <c r="CC118" i="121" s="1"/>
  <c r="CD118" i="121" s="1"/>
  <c r="CE118" i="121" s="1"/>
  <c r="CF118" i="121" s="1"/>
  <c r="BZ120" i="121"/>
  <c r="BZ128" i="121"/>
  <c r="BZ127" i="121"/>
  <c r="BZ117" i="121"/>
  <c r="CA116" i="121"/>
  <c r="CA119" i="121"/>
  <c r="CA128" i="121" l="1"/>
  <c r="CA120" i="121"/>
  <c r="CA127" i="121"/>
  <c r="CB116" i="121"/>
  <c r="CB119" i="121"/>
  <c r="CB128" i="121" l="1"/>
  <c r="CB120" i="121"/>
  <c r="CB127" i="121"/>
  <c r="CC119" i="121"/>
  <c r="CC116" i="121"/>
  <c r="CC128" i="121" l="1"/>
  <c r="CC127" i="121"/>
  <c r="CC120" i="121"/>
  <c r="CD119" i="121"/>
  <c r="CD116" i="121"/>
  <c r="CE116" i="121" l="1"/>
  <c r="CE119" i="121"/>
  <c r="CD127" i="121"/>
  <c r="CD120" i="121"/>
  <c r="CD128" i="121"/>
  <c r="CE127" i="121" l="1"/>
  <c r="CH126" i="121" s="1"/>
  <c r="CE120" i="121"/>
  <c r="CE128" i="121"/>
  <c r="CF119" i="121"/>
  <c r="CF116" i="121"/>
  <c r="CN10" i="121" s="1"/>
  <c r="CL10" i="121" l="1"/>
  <c r="CL11" i="121"/>
  <c r="CL14" i="121"/>
  <c r="CM10" i="121"/>
  <c r="CF120" i="121"/>
  <c r="CH119" i="121" s="1"/>
  <c r="CF128" i="121"/>
  <c r="CF127" i="121"/>
  <c r="CH121" i="121"/>
  <c r="CO10" i="121" l="1"/>
  <c r="CL13" i="121"/>
  <c r="CM13" i="121" s="1"/>
  <c r="CN13" i="121" s="1"/>
  <c r="CO13" i="121" s="1"/>
  <c r="CP13" i="121" s="1"/>
  <c r="CQ13" i="121" s="1"/>
  <c r="CR13" i="121" s="1"/>
  <c r="CL23" i="121"/>
  <c r="CL22" i="121"/>
  <c r="CL15" i="121"/>
  <c r="CM11" i="121"/>
  <c r="CM14" i="121"/>
  <c r="CH123" i="121"/>
  <c r="CH125" i="121"/>
  <c r="CL12" i="121"/>
  <c r="CM22" i="121" l="1"/>
  <c r="CM15" i="121"/>
  <c r="CM23" i="121"/>
  <c r="CN14" i="121"/>
  <c r="CN11" i="121"/>
  <c r="CN22" i="121" l="1"/>
  <c r="CN15" i="121"/>
  <c r="CN23" i="121"/>
  <c r="CO11" i="121"/>
  <c r="CO14" i="121"/>
  <c r="CO22" i="121" l="1"/>
  <c r="CO15" i="121"/>
  <c r="CO23" i="121"/>
  <c r="CP11" i="121"/>
  <c r="CP14" i="121"/>
  <c r="CQ14" i="121" l="1"/>
  <c r="CQ11" i="121"/>
  <c r="CP23" i="121"/>
  <c r="CP15" i="121"/>
  <c r="CP22" i="121"/>
  <c r="CR11" i="121" l="1"/>
  <c r="CN25" i="121" s="1"/>
  <c r="CR14" i="121"/>
  <c r="CQ15" i="121"/>
  <c r="CQ22" i="121"/>
  <c r="CT21" i="121" s="1"/>
  <c r="CQ23" i="121"/>
  <c r="CR15" i="121" l="1"/>
  <c r="CT14" i="121" s="1"/>
  <c r="CR23" i="121"/>
  <c r="CR22" i="121"/>
  <c r="CL25" i="121"/>
  <c r="CL26" i="121"/>
  <c r="CM25" i="121"/>
  <c r="CL29" i="121"/>
  <c r="CT16" i="121"/>
  <c r="CO25" i="121" l="1"/>
  <c r="CL28" i="121"/>
  <c r="CM28" i="121" s="1"/>
  <c r="CN28" i="121" s="1"/>
  <c r="CO28" i="121" s="1"/>
  <c r="CP28" i="121" s="1"/>
  <c r="CQ28" i="121" s="1"/>
  <c r="CR28" i="121" s="1"/>
  <c r="CT20" i="121"/>
  <c r="CT18" i="121"/>
  <c r="CL27" i="121"/>
  <c r="CL38" i="121"/>
  <c r="CL30" i="121"/>
  <c r="CL37" i="121"/>
  <c r="CM26" i="121"/>
  <c r="CM29" i="121"/>
  <c r="CM30" i="121" l="1"/>
  <c r="CM38" i="121"/>
  <c r="CM37" i="121"/>
  <c r="CN26" i="121"/>
  <c r="CN29" i="121"/>
  <c r="CN37" i="121" l="1"/>
  <c r="CN30" i="121"/>
  <c r="CN38" i="121"/>
  <c r="CO26" i="121"/>
  <c r="CO29" i="121"/>
  <c r="CO38" i="121" l="1"/>
  <c r="CO30" i="121"/>
  <c r="CO37" i="121"/>
  <c r="CP29" i="121"/>
  <c r="CP26" i="121"/>
  <c r="CQ29" i="121" l="1"/>
  <c r="CQ26" i="121"/>
  <c r="CP37" i="121"/>
  <c r="CP38" i="121"/>
  <c r="CP30" i="121"/>
  <c r="CR29" i="121" l="1"/>
  <c r="CT31" i="121" s="1"/>
  <c r="CR26" i="121"/>
  <c r="CN40" i="121" s="1"/>
  <c r="CQ38" i="121"/>
  <c r="CQ30" i="121"/>
  <c r="CQ37" i="121"/>
  <c r="CT36" i="121" s="1"/>
  <c r="CT35" i="121" l="1"/>
  <c r="CT33" i="121"/>
  <c r="CL44" i="121"/>
  <c r="CL40" i="121"/>
  <c r="CL41" i="121"/>
  <c r="CM40" i="121"/>
  <c r="CR37" i="121"/>
  <c r="CR30" i="121"/>
  <c r="CT29" i="121" s="1"/>
  <c r="CR38" i="121"/>
  <c r="CO40" i="121" l="1"/>
  <c r="CL43" i="121"/>
  <c r="CM43" i="121" s="1"/>
  <c r="CN43" i="121" s="1"/>
  <c r="CO43" i="121" s="1"/>
  <c r="CP43" i="121" s="1"/>
  <c r="CQ43" i="121" s="1"/>
  <c r="CR43" i="121" s="1"/>
  <c r="CL42" i="121"/>
  <c r="CL53" i="121"/>
  <c r="CL45" i="121"/>
  <c r="CL52" i="121"/>
  <c r="CM41" i="121"/>
  <c r="CM44" i="121"/>
  <c r="CM53" i="121" l="1"/>
  <c r="CM45" i="121"/>
  <c r="CM52" i="121"/>
  <c r="CN41" i="121"/>
  <c r="CN44" i="121"/>
  <c r="CN53" i="121" l="1"/>
  <c r="CN45" i="121"/>
  <c r="CN52" i="121"/>
  <c r="CO44" i="121"/>
  <c r="CO41" i="121"/>
  <c r="CO45" i="121" l="1"/>
  <c r="CO52" i="121"/>
  <c r="CO53" i="121"/>
  <c r="CP41" i="121"/>
  <c r="CP44" i="121"/>
  <c r="CP52" i="121" l="1"/>
  <c r="CP45" i="121"/>
  <c r="CP53" i="121"/>
  <c r="CQ41" i="121"/>
  <c r="CQ44" i="121"/>
  <c r="CR41" i="121" l="1"/>
  <c r="CN55" i="121" s="1"/>
  <c r="CR44" i="121"/>
  <c r="CT46" i="121" s="1"/>
  <c r="CQ52" i="121"/>
  <c r="CT51" i="121" s="1"/>
  <c r="CQ45" i="121"/>
  <c r="CQ53" i="121"/>
  <c r="CT48" i="121" l="1"/>
  <c r="CT50" i="121"/>
  <c r="CR45" i="121"/>
  <c r="CT44" i="121" s="1"/>
  <c r="CR53" i="121"/>
  <c r="CR52" i="121"/>
  <c r="CL56" i="121"/>
  <c r="CL55" i="121"/>
  <c r="CL59" i="121"/>
  <c r="CM55" i="121"/>
  <c r="CO55" i="121" l="1"/>
  <c r="CL58" i="121"/>
  <c r="CM58" i="121" s="1"/>
  <c r="CN58" i="121" s="1"/>
  <c r="CO58" i="121" s="1"/>
  <c r="CP58" i="121" s="1"/>
  <c r="CQ58" i="121" s="1"/>
  <c r="CR58" i="121" s="1"/>
  <c r="CL57" i="121"/>
  <c r="CM59" i="121"/>
  <c r="CM56" i="121"/>
  <c r="CL60" i="121"/>
  <c r="CL67" i="121"/>
  <c r="CL68" i="121"/>
  <c r="CN59" i="121" l="1"/>
  <c r="CN56" i="121"/>
  <c r="CM67" i="121"/>
  <c r="CM60" i="121"/>
  <c r="CM68" i="121"/>
  <c r="CO59" i="121" l="1"/>
  <c r="CO56" i="121"/>
  <c r="CN67" i="121"/>
  <c r="CN68" i="121"/>
  <c r="CN60" i="121"/>
  <c r="CP56" i="121" l="1"/>
  <c r="CP59" i="121"/>
  <c r="CO68" i="121"/>
  <c r="CO67" i="121"/>
  <c r="CO60" i="121"/>
  <c r="CP68" i="121" l="1"/>
  <c r="CP67" i="121"/>
  <c r="CP60" i="121"/>
  <c r="CQ56" i="121"/>
  <c r="CQ59" i="121"/>
  <c r="CQ68" i="121" l="1"/>
  <c r="CQ60" i="121"/>
  <c r="CQ67" i="121"/>
  <c r="CT66" i="121" s="1"/>
  <c r="CR59" i="121"/>
  <c r="CT61" i="121" s="1"/>
  <c r="CR56" i="121"/>
  <c r="CN70" i="121" l="1"/>
  <c r="CL74" i="121"/>
  <c r="CT63" i="121"/>
  <c r="CT65" i="121"/>
  <c r="CM70" i="121"/>
  <c r="CL70" i="121"/>
  <c r="CL71" i="121"/>
  <c r="CR68" i="121"/>
  <c r="CR60" i="121"/>
  <c r="CT59" i="121" s="1"/>
  <c r="CR67" i="121"/>
  <c r="CM74" i="121" l="1"/>
  <c r="CM82" i="121" s="1"/>
  <c r="CO70" i="121"/>
  <c r="CL73" i="121"/>
  <c r="CM73" i="121" s="1"/>
  <c r="CN73" i="121" s="1"/>
  <c r="CO73" i="121" s="1"/>
  <c r="CP73" i="121" s="1"/>
  <c r="CQ73" i="121" s="1"/>
  <c r="CR73" i="121" s="1"/>
  <c r="CL75" i="121"/>
  <c r="CL83" i="121"/>
  <c r="CL82" i="121"/>
  <c r="CM83" i="121"/>
  <c r="CL72" i="121"/>
  <c r="CM71" i="121"/>
  <c r="CN74" i="121" s="1"/>
  <c r="CM75" i="121" l="1"/>
  <c r="CN82" i="121"/>
  <c r="CN83" i="121"/>
  <c r="CN75" i="121"/>
  <c r="CN71" i="121"/>
  <c r="CO74" i="121" s="1"/>
  <c r="CO83" i="121" l="1"/>
  <c r="CO75" i="121"/>
  <c r="CO82" i="121"/>
  <c r="CO71" i="121"/>
  <c r="CP74" i="121" s="1"/>
  <c r="CP75" i="121" l="1"/>
  <c r="CP82" i="121"/>
  <c r="CP83" i="121"/>
  <c r="CP71" i="121"/>
  <c r="CQ74" i="121" s="1"/>
  <c r="CQ82" i="121" l="1"/>
  <c r="CQ83" i="121"/>
  <c r="CQ75" i="121"/>
  <c r="CQ71" i="121"/>
  <c r="CR74" i="121" s="1"/>
  <c r="CR83" i="121" l="1"/>
  <c r="CR75" i="121"/>
  <c r="CR82" i="121"/>
  <c r="CR71" i="121"/>
  <c r="CT81" i="121"/>
  <c r="CN85" i="121" l="1"/>
  <c r="CL89" i="121"/>
  <c r="CT74" i="121"/>
  <c r="CL85" i="121"/>
  <c r="CL86" i="121"/>
  <c r="CM85" i="121"/>
  <c r="CT76" i="121"/>
  <c r="CM89" i="121" l="1"/>
  <c r="CM97" i="121" s="1"/>
  <c r="CO85" i="121"/>
  <c r="CL88" i="121"/>
  <c r="CM88" i="121" s="1"/>
  <c r="CN88" i="121" s="1"/>
  <c r="CO88" i="121" s="1"/>
  <c r="CP88" i="121" s="1"/>
  <c r="CQ88" i="121" s="1"/>
  <c r="CR88" i="121" s="1"/>
  <c r="CL97" i="121"/>
  <c r="CL90" i="121"/>
  <c r="CL98" i="121"/>
  <c r="CM86" i="121"/>
  <c r="CN89" i="121" s="1"/>
  <c r="CT80" i="121"/>
  <c r="CT78" i="121"/>
  <c r="CL87" i="121"/>
  <c r="CM98" i="121" l="1"/>
  <c r="CM90" i="121"/>
  <c r="CN98" i="121"/>
  <c r="CN90" i="121"/>
  <c r="CN97" i="121"/>
  <c r="CN86" i="121"/>
  <c r="CO89" i="121" s="1"/>
  <c r="CO90" i="121" l="1"/>
  <c r="CO97" i="121"/>
  <c r="CO98" i="121"/>
  <c r="CO86" i="121"/>
  <c r="CP89" i="121" s="1"/>
  <c r="CP90" i="121" l="1"/>
  <c r="CP98" i="121"/>
  <c r="CP97" i="121"/>
  <c r="CP86" i="121"/>
  <c r="CQ89" i="121" s="1"/>
  <c r="CQ98" i="121" l="1"/>
  <c r="CQ90" i="121"/>
  <c r="CQ97" i="121"/>
  <c r="CQ86" i="121"/>
  <c r="CR89" i="121" s="1"/>
  <c r="CR98" i="121" l="1"/>
  <c r="CR90" i="121"/>
  <c r="CR97" i="121"/>
  <c r="CT96" i="121"/>
  <c r="CR86" i="121"/>
  <c r="CN100" i="121" s="1"/>
  <c r="CL104" i="121" l="1"/>
  <c r="CL101" i="121"/>
  <c r="CL100" i="121"/>
  <c r="CM100" i="121"/>
  <c r="CT89" i="121"/>
  <c r="CT91" i="121"/>
  <c r="CO100" i="121" l="1"/>
  <c r="CL103" i="121"/>
  <c r="CM103" i="121" s="1"/>
  <c r="CN103" i="121" s="1"/>
  <c r="CO103" i="121" s="1"/>
  <c r="CP103" i="121" s="1"/>
  <c r="CQ103" i="121" s="1"/>
  <c r="CR103" i="121" s="1"/>
  <c r="CL102" i="121"/>
  <c r="CM101" i="121"/>
  <c r="CM104" i="121"/>
  <c r="CT95" i="121"/>
  <c r="CT93" i="121"/>
  <c r="CL113" i="121"/>
  <c r="CL105" i="121"/>
  <c r="CL112" i="121"/>
  <c r="CM113" i="121" l="1"/>
  <c r="CM112" i="121"/>
  <c r="CM105" i="121"/>
  <c r="CN104" i="121"/>
  <c r="CN101" i="121"/>
  <c r="CN105" i="121" l="1"/>
  <c r="CN113" i="121"/>
  <c r="CN112" i="121"/>
  <c r="CO104" i="121"/>
  <c r="CO101" i="121"/>
  <c r="CO112" i="121" l="1"/>
  <c r="CO105" i="121"/>
  <c r="CO113" i="121"/>
  <c r="CP101" i="121"/>
  <c r="CP104" i="121"/>
  <c r="CP112" i="121" l="1"/>
  <c r="CP105" i="121"/>
  <c r="CP113" i="121"/>
  <c r="CQ104" i="121"/>
  <c r="CQ101" i="121"/>
  <c r="CQ112" i="121" l="1"/>
  <c r="CT111" i="121" s="1"/>
  <c r="CQ105" i="121"/>
  <c r="CQ113" i="121"/>
  <c r="CR101" i="121"/>
  <c r="CN115" i="121" s="1"/>
  <c r="CR104" i="121"/>
  <c r="CT106" i="121" s="1"/>
  <c r="CT110" i="121" l="1"/>
  <c r="CT108" i="121"/>
  <c r="CR105" i="121"/>
  <c r="CT104" i="121" s="1"/>
  <c r="CR113" i="121"/>
  <c r="CR112" i="121"/>
  <c r="CL116" i="121"/>
  <c r="CL115" i="121"/>
  <c r="CM115" i="121"/>
  <c r="CL119" i="121"/>
  <c r="CO115" i="121" l="1"/>
  <c r="CL118" i="121"/>
  <c r="CM118" i="121" s="1"/>
  <c r="CN118" i="121" s="1"/>
  <c r="CO118" i="121" s="1"/>
  <c r="CP118" i="121" s="1"/>
  <c r="CQ118" i="121" s="1"/>
  <c r="CR118" i="121" s="1"/>
  <c r="CL128" i="121"/>
  <c r="CL120" i="121"/>
  <c r="CL127" i="121"/>
  <c r="CL117" i="121"/>
  <c r="CM119" i="121"/>
  <c r="CM116" i="121"/>
  <c r="CN119" i="121" l="1"/>
  <c r="CN116" i="121"/>
  <c r="CM127" i="121"/>
  <c r="CM120" i="121"/>
  <c r="CM128" i="121"/>
  <c r="CO116" i="121" l="1"/>
  <c r="CO119" i="121"/>
  <c r="CN128" i="121"/>
  <c r="CN120" i="121"/>
  <c r="CN127" i="121"/>
  <c r="CO127" i="121" l="1"/>
  <c r="CO128" i="121"/>
  <c r="CO120" i="121"/>
  <c r="CP116" i="121"/>
  <c r="CP119" i="121"/>
  <c r="CQ119" i="121" l="1"/>
  <c r="CQ116" i="121"/>
  <c r="CP127" i="121"/>
  <c r="CP128" i="121"/>
  <c r="CP120" i="121"/>
  <c r="CR116" i="121" l="1"/>
  <c r="CR119" i="121"/>
  <c r="CT121" i="121" s="1"/>
  <c r="CQ127" i="121"/>
  <c r="CT126" i="121" s="1"/>
  <c r="CQ120" i="121"/>
  <c r="CQ128" i="121"/>
  <c r="CR128" i="121" l="1"/>
  <c r="CR127" i="121"/>
  <c r="CR120" i="121"/>
  <c r="CT119" i="121" s="1"/>
  <c r="CT125" i="121"/>
  <c r="CT123" i="121"/>
  <c r="K14" i="1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福永徳明</author>
  </authors>
  <commentList>
    <comment ref="C8" authorId="0" shapeId="0" xr:uid="{F85774D8-5371-46B7-B61F-55D452CE9E8B}">
      <text>
        <r>
          <rPr>
            <b/>
            <sz val="9"/>
            <color indexed="81"/>
            <rFont val="MS P ゴシック"/>
            <family val="3"/>
            <charset val="128"/>
          </rPr>
          <t>変更時修正入力</t>
        </r>
      </text>
    </comment>
    <comment ref="C9" authorId="0" shapeId="0" xr:uid="{9B26D40B-7EB8-413B-B977-DB7167A83EB4}">
      <text>
        <r>
          <rPr>
            <b/>
            <sz val="9"/>
            <color indexed="81"/>
            <rFont val="MS P ゴシック"/>
            <family val="3"/>
            <charset val="128"/>
          </rPr>
          <t>変更時修正入力</t>
        </r>
      </text>
    </comment>
    <comment ref="B10" authorId="0" shapeId="0" xr:uid="{EB8C9709-A685-4DD0-AD58-E57154A98553}">
      <text>
        <r>
          <rPr>
            <b/>
            <sz val="9"/>
            <color indexed="10"/>
            <rFont val="MS P ゴシック"/>
            <family val="3"/>
            <charset val="128"/>
          </rPr>
          <t>変更時修正入力</t>
        </r>
      </text>
    </comment>
    <comment ref="B13" authorId="0" shapeId="0" xr:uid="{01119553-32FD-4F7F-802B-54C751E53659}">
      <text>
        <r>
          <rPr>
            <b/>
            <sz val="9"/>
            <color indexed="10"/>
            <rFont val="MS P ゴシック"/>
            <family val="3"/>
            <charset val="128"/>
          </rPr>
          <t>変更時修正入力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鹿児島県</author>
  </authors>
  <commentList>
    <comment ref="T9" authorId="0" shapeId="0" xr:uid="{00000000-0006-0000-0100-000001000000}">
      <text>
        <r>
          <rPr>
            <b/>
            <sz val="9"/>
            <color indexed="81"/>
            <rFont val="ＭＳ Ｐゴシック"/>
            <family val="3"/>
            <charset val="128"/>
          </rPr>
          <t>「YYYY/MM/DD」形式で入力する。
入力例：2003/06/06
表示は「平成15年6月6日」となる。</t>
        </r>
      </text>
    </comment>
    <comment ref="D23" authorId="0" shapeId="0" xr:uid="{0BB001C0-A4C1-4C68-A91D-EEF51FBE1EEA}">
      <text>
        <r>
          <rPr>
            <b/>
            <sz val="9"/>
            <color indexed="81"/>
            <rFont val="ＭＳ Ｐゴシック"/>
            <family val="3"/>
            <charset val="128"/>
          </rPr>
          <t>「YYYY/MM/DD」形式で入力する。
入力例：2003/06/06
表示は「平成15年6月6日」となる。</t>
        </r>
      </text>
    </comment>
    <comment ref="D36" authorId="1" shapeId="0" xr:uid="{147657F2-77B5-4423-AFEB-7A6514E2A2BF}">
      <text>
        <r>
          <rPr>
            <b/>
            <sz val="9"/>
            <color indexed="81"/>
            <rFont val="MS P ゴシック"/>
            <family val="3"/>
            <charset val="128"/>
          </rPr>
          <t>主任技術者の場合は主任技術者氏名
監理技術者の場合は監理技術者氏名と記載してください。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00000000-0006-0000-0200-000001000000}">
      <text>
        <r>
          <rPr>
            <b/>
            <sz val="9"/>
            <color indexed="81"/>
            <rFont val="ＭＳ Ｐゴシック"/>
            <family val="3"/>
            <charset val="128"/>
          </rPr>
          <t>「YYYY/MM/DD」形式で入力する。
入力例：2003/06/06
表示は「平成15年6月6日」となる。</t>
        </r>
      </text>
    </comment>
    <comment ref="A19" authorId="0" shapeId="0" xr:uid="{00000000-0006-0000-0200-00000200000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統合情報技術部</author>
  </authors>
  <commentList>
    <comment ref="S2" authorId="0" shapeId="0" xr:uid="{00000000-0006-0000-0300-000001000000}">
      <text>
        <r>
          <rPr>
            <b/>
            <sz val="9"/>
            <color indexed="81"/>
            <rFont val="ＭＳ Ｐゴシック"/>
            <family val="3"/>
            <charset val="128"/>
          </rPr>
          <t>「YYYY/MM/DD」形式で入力する。
入力例：2003/06/06
表示は「平成15年6月6日」となる。</t>
        </r>
      </text>
    </comment>
    <comment ref="A9" authorId="0" shapeId="0" xr:uid="{9EF65CA3-2BEE-4513-9C0B-D3272365312A}">
      <text>
        <r>
          <rPr>
            <b/>
            <sz val="9"/>
            <color indexed="81"/>
            <rFont val="ＭＳ Ｐゴシック"/>
            <family val="3"/>
            <charset val="128"/>
          </rPr>
          <t>手入力する箇所(セル)は薄黄色で網掛けしている。必要に応じて入力する。</t>
        </r>
      </text>
    </comment>
    <comment ref="O13" authorId="0" shapeId="0" xr:uid="{87EF0DCA-2FE7-4BF2-94FF-80D90E4C7C7C}">
      <text>
        <r>
          <rPr>
            <b/>
            <sz val="9"/>
            <color indexed="81"/>
            <rFont val="ＭＳ Ｐゴシック"/>
            <family val="3"/>
            <charset val="128"/>
          </rPr>
          <t>「YYYY/MM/DD」形式で入力する。
入力例：2003/06/06
表示は「平成15年6月6日」となる。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2" authorId="0" shapeId="0" xr:uid="{00000000-0006-0000-0400-000001000000}">
      <text>
        <r>
          <rPr>
            <b/>
            <sz val="9"/>
            <color indexed="81"/>
            <rFont val="ＭＳ Ｐゴシック"/>
            <family val="3"/>
            <charset val="128"/>
          </rPr>
          <t>「YYYY/MM/DD」形式で入力する。
入力例：2003/06/06
表示は「平成15年6月6日」となる。</t>
        </r>
      </text>
    </comment>
    <comment ref="O15" authorId="0" shapeId="0" xr:uid="{C355CEDC-DCE9-4746-9B63-6FBA4700DFF7}">
      <text>
        <r>
          <rPr>
            <b/>
            <sz val="9"/>
            <color indexed="81"/>
            <rFont val="ＭＳ Ｐゴシック"/>
            <family val="3"/>
            <charset val="128"/>
          </rPr>
          <t>「YYYY/MM/DD」形式で入力する。
入力例：2003/06/06
表示は「平成15年6月6日」となる。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W3" authorId="0" shapeId="0" xr:uid="{273BB475-1961-4C66-BF7E-17E03FD2C840}">
      <text>
        <r>
          <rPr>
            <b/>
            <sz val="9"/>
            <color indexed="81"/>
            <rFont val="ＭＳ Ｐゴシック"/>
            <family val="3"/>
            <charset val="128"/>
          </rPr>
          <t>「YYYY/MM/DD」形式で入力する。
入力例：2003/06/06
表示は「平成15年6月6日」となる。</t>
        </r>
      </text>
    </comment>
    <comment ref="BW38" authorId="0" shapeId="0" xr:uid="{D1A5F874-85E7-45A2-B093-56FD8E8AA980}">
      <text>
        <r>
          <rPr>
            <b/>
            <sz val="9"/>
            <color indexed="81"/>
            <rFont val="ＭＳ Ｐゴシック"/>
            <family val="3"/>
            <charset val="128"/>
          </rPr>
          <t>「YYYY/MM/DD」形式で入力する。
入力例：2003/06/06
表示は「平成15年6月6日」となる。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D6D9AC2A-8800-4D58-B9EC-26EB5B261B7B}">
      <text>
        <r>
          <rPr>
            <b/>
            <sz val="9"/>
            <color indexed="81"/>
            <rFont val="ＭＳ Ｐゴシック"/>
            <family val="3"/>
            <charset val="128"/>
          </rPr>
          <t>「YYYY/MM/DD」形式で入力する。
入力例：2003/06/06
表示は「平成15年6月6日」となる。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6" authorId="0" shapeId="0" xr:uid="{00000000-0006-0000-0800-000001000000}">
      <text>
        <r>
          <rPr>
            <b/>
            <sz val="9"/>
            <color indexed="81"/>
            <rFont val="ＭＳ Ｐゴシック"/>
            <family val="3"/>
            <charset val="128"/>
          </rPr>
          <t>「YYYY/MM/DD」形式で入力する。
入力例：2003/06/06
表示は「平成15年6月6日」となる。</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 authorId="0" shapeId="0" xr:uid="{E853EB96-0954-4BAA-8A8A-A119D6BF3B37}">
      <text>
        <r>
          <rPr>
            <b/>
            <sz val="9"/>
            <color indexed="81"/>
            <rFont val="ＭＳ Ｐゴシック"/>
            <family val="3"/>
            <charset val="128"/>
          </rPr>
          <t>「YYYY/MM/DD」形式で入力する。
入力例：2003/06/06
表示は「平成15年6月6日」となる。</t>
        </r>
      </text>
    </comment>
    <comment ref="D24" authorId="0" shapeId="0" xr:uid="{E555105E-4F19-4349-9556-AFCE9F716590}">
      <text>
        <r>
          <rPr>
            <b/>
            <sz val="9"/>
            <color indexed="81"/>
            <rFont val="ＭＳ Ｐゴシック"/>
            <family val="3"/>
            <charset val="128"/>
          </rPr>
          <t>「YYYY/MM/DD」形式で入力する。
入力例：2003/06/06
表示は「平成15年6月6日」となる。</t>
        </r>
      </text>
    </comment>
    <comment ref="E30" authorId="0" shapeId="0" xr:uid="{94E075C5-5425-438B-8138-761065F4D030}">
      <text>
        <r>
          <rPr>
            <b/>
            <sz val="9"/>
            <color indexed="81"/>
            <rFont val="ＭＳ Ｐゴシック"/>
            <family val="3"/>
            <charset val="128"/>
          </rPr>
          <t>「YYYY/MM/DD」形式で入力する。
入力例：2003/06/06
表示は「平成15年6月6日」となる。</t>
        </r>
      </text>
    </comment>
    <comment ref="E32" authorId="0" shapeId="0" xr:uid="{4D554EFE-B1BD-4CA9-A936-04467D6C49CA}">
      <text>
        <r>
          <rPr>
            <b/>
            <sz val="9"/>
            <color indexed="81"/>
            <rFont val="ＭＳ Ｐゴシック"/>
            <family val="3"/>
            <charset val="128"/>
          </rPr>
          <t>「YYYY/MM/DD」形式で入力する。
入力例：2003/06/06
表示は「平成15年6月6日」となる。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400-000001000000}">
      <text>
        <r>
          <rPr>
            <b/>
            <sz val="9"/>
            <color indexed="81"/>
            <rFont val="ＭＳ Ｐゴシック"/>
            <family val="3"/>
            <charset val="128"/>
          </rPr>
          <t>「YYYY/MM/DD」形式で入力する。
入力例：2003/06/06
表示は「平成15年6月6日」となる。</t>
        </r>
      </text>
    </comment>
    <comment ref="M18" authorId="0" shapeId="0" xr:uid="{00000000-0006-0000-1400-000002000000}">
      <text>
        <r>
          <rPr>
            <b/>
            <sz val="9"/>
            <color indexed="81"/>
            <rFont val="ＭＳ Ｐゴシック"/>
            <family val="3"/>
            <charset val="128"/>
          </rPr>
          <t>「YYYY/MM/DD」形式で入力する。
入力例：2003/06/06
表示は「平成15年6月6日」となる。</t>
        </r>
      </text>
    </comment>
    <comment ref="U29" authorId="0" shapeId="0" xr:uid="{12445D39-477F-43FA-9994-DF8837F5D545}">
      <text>
        <r>
          <rPr>
            <b/>
            <sz val="9"/>
            <color indexed="81"/>
            <rFont val="ＭＳ Ｐゴシック"/>
            <family val="3"/>
            <charset val="128"/>
          </rPr>
          <t>「YYYY/MM/DD」形式で入力する。
入力例：2003/06/06
表示は「平成15年6月6日」となる。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500-000001000000}">
      <text>
        <r>
          <rPr>
            <b/>
            <sz val="9"/>
            <color indexed="81"/>
            <rFont val="ＭＳ Ｐゴシック"/>
            <family val="3"/>
            <charset val="128"/>
          </rPr>
          <t>「YYYY/MM/DD」形式で入力する。
入力例：2003/06/06
表示は「平成15年6月6日」となる。</t>
        </r>
      </text>
    </comment>
    <comment ref="X20" authorId="0" shapeId="0" xr:uid="{6E3F633B-7298-43EE-9393-3FA180E1A6FB}">
      <text>
        <r>
          <rPr>
            <b/>
            <sz val="9"/>
            <color indexed="81"/>
            <rFont val="ＭＳ Ｐゴシック"/>
            <family val="3"/>
            <charset val="128"/>
          </rPr>
          <t>「YYYY/MM/DD」形式で入力する。
入力例：2003/06/06
表示は「平成15年6月6日」となる。</t>
        </r>
      </text>
    </comment>
    <comment ref="J24" authorId="0" shapeId="0" xr:uid="{00000000-0006-0000-1500-000003000000}">
      <text>
        <r>
          <rPr>
            <b/>
            <sz val="9"/>
            <color indexed="81"/>
            <rFont val="ＭＳ Ｐゴシック"/>
            <family val="3"/>
            <charset val="128"/>
          </rPr>
          <t>「YYYY/MM/DD」形式で入力する。
入力例：2003/06/06
表示は「平成15年6月6日」となる。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 authorId="0" shapeId="0" xr:uid="{00000000-0006-0000-1600-000001000000}">
      <text>
        <r>
          <rPr>
            <b/>
            <sz val="9"/>
            <color indexed="81"/>
            <rFont val="ＭＳ Ｐゴシック"/>
            <family val="3"/>
            <charset val="128"/>
          </rPr>
          <t>「YYYY/MM/DD」形式で入力する。
入力例：2003/06/06
表示は「平成15年6月6日」となる。</t>
        </r>
      </text>
    </comment>
    <comment ref="D25" authorId="0" shapeId="0" xr:uid="{756C84AA-3A5C-4F0B-9654-44F9783986F8}">
      <text>
        <r>
          <rPr>
            <b/>
            <sz val="9"/>
            <color indexed="81"/>
            <rFont val="ＭＳ Ｐゴシック"/>
            <family val="3"/>
            <charset val="128"/>
          </rPr>
          <t>「YYYY/MM/DD」形式で入力する。
入力例：2003/06/06
表示は「平成15年6月6日」となる。</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B00-000001000000}">
      <text>
        <r>
          <rPr>
            <b/>
            <sz val="9"/>
            <color indexed="81"/>
            <rFont val="ＭＳ Ｐゴシック"/>
            <family val="3"/>
            <charset val="128"/>
          </rPr>
          <t>「YYYY/MM/DD」形式で入力する。
入力例：2003/06/06
表示は「平成15年6月6日」となる。</t>
        </r>
      </text>
    </comment>
    <comment ref="I28" authorId="0" shapeId="0" xr:uid="{130A968B-A3D2-427A-8306-8501704CD253}">
      <text>
        <r>
          <rPr>
            <b/>
            <sz val="9"/>
            <color indexed="81"/>
            <rFont val="ＭＳ Ｐゴシック"/>
            <family val="3"/>
            <charset val="128"/>
          </rPr>
          <t>「YYYY/MM/DD」形式で入力する。
入力例：2003/06/06
表示は「平成15年6月6日」となる。</t>
        </r>
      </text>
    </comment>
    <comment ref="O30" authorId="0" shapeId="0" xr:uid="{1A13EB20-F6BC-466F-AC98-A8F350D503E5}">
      <text>
        <r>
          <rPr>
            <b/>
            <sz val="9"/>
            <color indexed="81"/>
            <rFont val="ＭＳ Ｐゴシック"/>
            <family val="3"/>
            <charset val="128"/>
          </rPr>
          <t>「YYYY/MM/DD」形式で入力する。
入力例：2003/06/06
表示は「平成15年6月6日」となる。</t>
        </r>
      </text>
    </comment>
    <comment ref="O32" authorId="0" shapeId="0" xr:uid="{D77ADE31-85C6-4F21-A4DE-124A7DD4CD47}">
      <text>
        <r>
          <rPr>
            <b/>
            <sz val="9"/>
            <color indexed="81"/>
            <rFont val="ＭＳ Ｐゴシック"/>
            <family val="3"/>
            <charset val="128"/>
          </rPr>
          <t>「YYYY/MM/DD」形式で入力する。
入力例：2003/06/06
表示は「平成15年6月6日」となる。</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統合情報技術部</author>
  </authors>
  <commentList>
    <comment ref="AA4" authorId="0" shapeId="0" xr:uid="{00000000-0006-0000-1C00-000001000000}">
      <text>
        <r>
          <rPr>
            <b/>
            <sz val="9"/>
            <color indexed="81"/>
            <rFont val="ＭＳ Ｐゴシック"/>
            <family val="3"/>
            <charset val="128"/>
          </rPr>
          <t>「YYYY/MM/DD」形式で入力する。
入力例：2003/06/06
表示は「平成15年6月6日」となる。</t>
        </r>
      </text>
    </comment>
    <comment ref="D14" authorId="0" shapeId="0" xr:uid="{00000000-0006-0000-1C00-000002000000}">
      <text>
        <r>
          <rPr>
            <b/>
            <sz val="9"/>
            <color indexed="81"/>
            <rFont val="ＭＳ Ｐゴシック"/>
            <family val="3"/>
            <charset val="128"/>
          </rPr>
          <t>「YYYY/MM/DD」形式で入力する。
入力例：2003/06/06
表示は「平成15年6月6日」となる。</t>
        </r>
      </text>
    </comment>
    <comment ref="A19" authorId="0" shapeId="0" xr:uid="{00000000-0006-0000-1C00-000003000000}">
      <text>
        <r>
          <rPr>
            <b/>
            <sz val="9"/>
            <color indexed="81"/>
            <rFont val="ＭＳ Ｐゴシック"/>
            <family val="3"/>
            <charset val="128"/>
          </rPr>
          <t>手入力する箇所(セル)は薄黄色で網掛けしている。必要に応じて入力する。</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E00-000001000000}">
      <text>
        <r>
          <rPr>
            <b/>
            <sz val="9"/>
            <color indexed="81"/>
            <rFont val="ＭＳ Ｐゴシック"/>
            <family val="3"/>
            <charset val="128"/>
          </rPr>
          <t>「YYYY/MM/DD」形式で入力する。
入力例：2003/06/06
表示は「平成15年6月6日」となる。</t>
        </r>
      </text>
    </comment>
    <comment ref="K35" authorId="0" shapeId="0" xr:uid="{00000000-0006-0000-1E00-000002000000}">
      <text>
        <r>
          <rPr>
            <b/>
            <sz val="9"/>
            <color indexed="81"/>
            <rFont val="ＭＳ Ｐゴシック"/>
            <family val="3"/>
            <charset val="128"/>
          </rPr>
          <t>「YYYY/MM/DD」形式で入力する。
入力例：2003/06/06
表示は「平成15年6月6日」となる。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0" authorId="0" shapeId="0" xr:uid="{7FD6FAB7-40CD-440A-85F8-D81A8CE8F1A8}">
      <text>
        <r>
          <rPr>
            <b/>
            <sz val="9"/>
            <color indexed="81"/>
            <rFont val="ＭＳ Ｐゴシック"/>
            <family val="3"/>
            <charset val="128"/>
          </rPr>
          <t>「YYYY/MM/DD」形式で入力する。
入力例：2003/06/06
表示は「平成15年6月6日」となる。</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00000000-0006-0000-2000-000001000000}">
      <text>
        <r>
          <rPr>
            <b/>
            <sz val="9"/>
            <color indexed="81"/>
            <rFont val="ＭＳ Ｐゴシック"/>
            <family val="3"/>
            <charset val="128"/>
          </rPr>
          <t>「YYYY/MM/DD」形式で入力する。
入力例：2003/06/06
表示は「平成15年6月6日」となる。</t>
        </r>
      </text>
    </comment>
    <comment ref="J40" authorId="0" shapeId="0" xr:uid="{00000000-0006-0000-2000-000002000000}">
      <text>
        <r>
          <rPr>
            <b/>
            <sz val="9"/>
            <color indexed="81"/>
            <rFont val="ＭＳ Ｐゴシック"/>
            <family val="3"/>
            <charset val="128"/>
          </rPr>
          <t>「YYYY/MM/DD」形式で入力する。
入力例：2003/06/06
表示は「平成15年6月6日」となる。</t>
        </r>
      </text>
    </comment>
    <comment ref="F41" authorId="0" shapeId="0" xr:uid="{00000000-0006-0000-2000-000003000000}">
      <text>
        <r>
          <rPr>
            <b/>
            <sz val="9"/>
            <color indexed="81"/>
            <rFont val="ＭＳ Ｐゴシック"/>
            <family val="3"/>
            <charset val="128"/>
          </rPr>
          <t>「YYYY/MM/DD」形式で入力する。
入力例：2003/06/06
表示は「平成15年6月6日」となる。</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 authorId="0" shapeId="0" xr:uid="{00000000-0006-0000-2100-000001000000}">
      <text>
        <r>
          <rPr>
            <b/>
            <sz val="9"/>
            <color indexed="81"/>
            <rFont val="ＭＳ Ｐゴシック"/>
            <family val="3"/>
            <charset val="128"/>
          </rPr>
          <t>「YYYY/MM/DD」形式で入力する。
入力例：2003/06/06
表示は「平成15年6月6日」となる。</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2500-000001000000}">
      <text>
        <r>
          <rPr>
            <b/>
            <sz val="9"/>
            <color indexed="81"/>
            <rFont val="ＭＳ Ｐゴシック"/>
            <family val="3"/>
            <charset val="128"/>
          </rPr>
          <t>「YYYY/MM/DD」形式で入力する。
入力例：2003/06/06
表示は「平成15年6月6日」となる。</t>
        </r>
      </text>
    </comment>
    <comment ref="I17" authorId="0" shapeId="0" xr:uid="{00000000-0006-0000-2500-000002000000}">
      <text>
        <r>
          <rPr>
            <b/>
            <sz val="9"/>
            <color indexed="81"/>
            <rFont val="ＭＳ Ｐゴシック"/>
            <family val="3"/>
            <charset val="128"/>
          </rPr>
          <t>「YYYY/MM/DD」形式で入力する。
入力例：2003/06/06
表示は「平成15年6月6日」となる。</t>
        </r>
      </text>
    </comment>
    <comment ref="J31" authorId="0" shapeId="0" xr:uid="{62DD8DD2-65FD-4C3B-BD3D-5A61C1DBD514}">
      <text>
        <r>
          <rPr>
            <b/>
            <sz val="9"/>
            <color indexed="81"/>
            <rFont val="ＭＳ Ｐゴシック"/>
            <family val="3"/>
            <charset val="128"/>
          </rPr>
          <t>「YYYY/MM/DD」形式で入力する。
入力例：2003/06/06
表示は「平成15年6月6日」となる。</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2600-000001000000}">
      <text>
        <r>
          <rPr>
            <b/>
            <sz val="9"/>
            <color indexed="81"/>
            <rFont val="ＭＳ Ｐゴシック"/>
            <family val="3"/>
            <charset val="128"/>
          </rPr>
          <t>「YYYY/MM/DD」形式で入力する。
入力例：2003/06/06
表示は「平成15年6月6日」となる。</t>
        </r>
      </text>
    </comment>
    <comment ref="K27" authorId="0" shapeId="0" xr:uid="{00000000-0006-0000-2600-000002000000}">
      <text>
        <r>
          <rPr>
            <b/>
            <sz val="9"/>
            <color indexed="81"/>
            <rFont val="ＭＳ Ｐゴシック"/>
            <family val="3"/>
            <charset val="128"/>
          </rPr>
          <t>「YYYY/MM/DD」形式で入力する。
入力例：2003/06/06
表示は「平成15年6月6日」となる。</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46EAAC-3620-4EA5-8E0A-356DFAC65D18}" keepAlive="1" name="クエリ - テーブル1" description="ブック内の 'テーブル1' クエリへの接続です。" type="5" refreshedVersion="6" background="1">
    <dbPr connection="Provider=Microsoft.Mashup.OleDb.1;Data Source=$Workbook$;Location=テーブル1;Extended Properties=&quot;&quot;" command="SELECT * FROM [テーブル1]"/>
  </connection>
  <connection id="2" xr16:uid="{DA33A0B2-64F2-4C3E-BF7D-1C5DE88B75D7}" keepAlive="1" name="クエリ - テーブル2" description="ブック内の 'テーブル2' クエリへの接続です。" type="5" refreshedVersion="0" background="1">
    <dbPr connection="Provider=Microsoft.Mashup.OleDb.1;Data Source=$Workbook$;Location=テーブル2;Extended Properties=&quot;&quot;" command="SELECT * FROM [テーブル2]"/>
  </connection>
  <connection id="3" xr16:uid="{49AFC478-6B26-468D-905A-4ACB7098BAAC}" keepAlive="1" name="クエリ - テーブル6" description="ブック内の 'テーブル6' クエリへの接続です。" type="5" refreshedVersion="8" background="1" saveData="1">
    <dbPr connection="Provider=Microsoft.Mashup.OleDb.1;Data Source=$Workbook$;Location=テーブル6;Extended Properties=&quot;&quot;" command="SELECT * FROM [テーブル6]"/>
  </connection>
</connections>
</file>

<file path=xl/sharedStrings.xml><?xml version="1.0" encoding="utf-8"?>
<sst xmlns="http://schemas.openxmlformats.org/spreadsheetml/2006/main" count="4626" uniqueCount="1725">
  <si>
    <t>○</t>
    <phoneticPr fontId="2"/>
  </si>
  <si>
    <t>工事関係書類</t>
    <rPh sb="0" eb="1">
      <t>コウ</t>
    </rPh>
    <rPh sb="1" eb="2">
      <t>コト</t>
    </rPh>
    <rPh sb="2" eb="3">
      <t>セキ</t>
    </rPh>
    <rPh sb="3" eb="4">
      <t>カカリ</t>
    </rPh>
    <rPh sb="4" eb="5">
      <t>ショ</t>
    </rPh>
    <rPh sb="5" eb="6">
      <t>タグイ</t>
    </rPh>
    <phoneticPr fontId="4"/>
  </si>
  <si>
    <t>様式※</t>
    <rPh sb="0" eb="2">
      <t>ヨウシキ</t>
    </rPh>
    <phoneticPr fontId="6"/>
  </si>
  <si>
    <t>受注者書類作成の位置付け</t>
    <rPh sb="0" eb="3">
      <t>ジュチュウシャ</t>
    </rPh>
    <rPh sb="3" eb="5">
      <t>ショルイ</t>
    </rPh>
    <rPh sb="5" eb="7">
      <t>サクセイ</t>
    </rPh>
    <rPh sb="8" eb="10">
      <t>イチ</t>
    </rPh>
    <rPh sb="10" eb="11">
      <t>ツ</t>
    </rPh>
    <phoneticPr fontId="4"/>
  </si>
  <si>
    <t>備　　考</t>
    <phoneticPr fontId="4"/>
  </si>
  <si>
    <t>作成
時期</t>
    <rPh sb="0" eb="2">
      <t>サクセイ</t>
    </rPh>
    <rPh sb="3" eb="5">
      <t>ジキ</t>
    </rPh>
    <phoneticPr fontId="4"/>
  </si>
  <si>
    <t>種別</t>
    <rPh sb="0" eb="2">
      <t>シュベツ</t>
    </rPh>
    <phoneticPr fontId="6"/>
  </si>
  <si>
    <t>No.</t>
    <phoneticPr fontId="4"/>
  </si>
  <si>
    <t>書類名称</t>
    <rPh sb="2" eb="3">
      <t>ナ</t>
    </rPh>
    <rPh sb="3" eb="4">
      <t>ショウ</t>
    </rPh>
    <phoneticPr fontId="4"/>
  </si>
  <si>
    <r>
      <t xml:space="preserve">
</t>
    </r>
    <r>
      <rPr>
        <sz val="18"/>
        <rFont val="HGｺﾞｼｯｸM"/>
        <family val="3"/>
        <charset val="128"/>
      </rPr>
      <t>書類作成の根拠</t>
    </r>
    <rPh sb="1" eb="3">
      <t>ショルイ</t>
    </rPh>
    <rPh sb="3" eb="5">
      <t>サクセイ</t>
    </rPh>
    <rPh sb="6" eb="8">
      <t>コンキョ</t>
    </rPh>
    <phoneticPr fontId="4"/>
  </si>
  <si>
    <t>提出</t>
    <rPh sb="0" eb="2">
      <t>テイシュツ</t>
    </rPh>
    <phoneticPr fontId="4"/>
  </si>
  <si>
    <t>提示</t>
    <rPh sb="0" eb="2">
      <t>テイジ</t>
    </rPh>
    <phoneticPr fontId="4"/>
  </si>
  <si>
    <t>その他</t>
    <rPh sb="2" eb="3">
      <t>タ</t>
    </rPh>
    <phoneticPr fontId="4"/>
  </si>
  <si>
    <t>監督
職員</t>
    <rPh sb="0" eb="2">
      <t>カントク</t>
    </rPh>
    <rPh sb="3" eb="5">
      <t>ショクイン</t>
    </rPh>
    <phoneticPr fontId="4"/>
  </si>
  <si>
    <r>
      <t>契約
担当</t>
    </r>
    <r>
      <rPr>
        <strike/>
        <sz val="14"/>
        <color indexed="10"/>
        <rFont val="ＭＳ Ｐゴシック"/>
        <family val="3"/>
        <charset val="128"/>
      </rPr>
      <t/>
    </r>
    <rPh sb="0" eb="2">
      <t>ケイヤク</t>
    </rPh>
    <rPh sb="3" eb="5">
      <t>タントウ</t>
    </rPh>
    <phoneticPr fontId="4"/>
  </si>
  <si>
    <t>受注者
保管</t>
    <rPh sb="0" eb="3">
      <t>ジュチュウシャ</t>
    </rPh>
    <rPh sb="4" eb="6">
      <t>ホカン</t>
    </rPh>
    <phoneticPr fontId="4"/>
  </si>
  <si>
    <t>監督職員へ
連絡</t>
    <rPh sb="0" eb="2">
      <t>カントク</t>
    </rPh>
    <rPh sb="2" eb="4">
      <t>ショクイン</t>
    </rPh>
    <rPh sb="6" eb="8">
      <t>レンラク</t>
    </rPh>
    <phoneticPr fontId="4"/>
  </si>
  <si>
    <t>監督職員へ
納品</t>
    <rPh sb="0" eb="2">
      <t>カントク</t>
    </rPh>
    <rPh sb="2" eb="4">
      <t>ショクイン</t>
    </rPh>
    <rPh sb="6" eb="8">
      <t>ノウヒン</t>
    </rPh>
    <phoneticPr fontId="4"/>
  </si>
  <si>
    <t>工事着手前</t>
    <rPh sb="0" eb="1">
      <t>コウ</t>
    </rPh>
    <rPh sb="1" eb="2">
      <t>コト</t>
    </rPh>
    <rPh sb="2" eb="3">
      <t>キ</t>
    </rPh>
    <rPh sb="3" eb="4">
      <t>テ</t>
    </rPh>
    <rPh sb="4" eb="5">
      <t>マエ</t>
    </rPh>
    <phoneticPr fontId="6"/>
  </si>
  <si>
    <t>契約関係書類</t>
    <rPh sb="0" eb="2">
      <t>ケイヤク</t>
    </rPh>
    <rPh sb="2" eb="4">
      <t>カンケイ</t>
    </rPh>
    <rPh sb="4" eb="6">
      <t>ショルイ</t>
    </rPh>
    <phoneticPr fontId="6"/>
  </si>
  <si>
    <t>契第10条1項</t>
    <rPh sb="0" eb="1">
      <t>チギリ</t>
    </rPh>
    <rPh sb="1" eb="2">
      <t>ダイ</t>
    </rPh>
    <rPh sb="4" eb="5">
      <t>ジョウ</t>
    </rPh>
    <rPh sb="6" eb="7">
      <t>コウ</t>
    </rPh>
    <phoneticPr fontId="4"/>
  </si>
  <si>
    <t>□</t>
    <phoneticPr fontId="6"/>
  </si>
  <si>
    <t>○</t>
    <phoneticPr fontId="4"/>
  </si>
  <si>
    <t>契約締結後７日以内</t>
    <rPh sb="0" eb="2">
      <t>ケイヤク</t>
    </rPh>
    <rPh sb="2" eb="4">
      <t>テイケツ</t>
    </rPh>
    <rPh sb="4" eb="5">
      <t>ゴ</t>
    </rPh>
    <rPh sb="6" eb="7">
      <t>ニチ</t>
    </rPh>
    <rPh sb="7" eb="9">
      <t>イナイ</t>
    </rPh>
    <phoneticPr fontId="6"/>
  </si>
  <si>
    <t>請負代金内訳書</t>
    <phoneticPr fontId="4"/>
  </si>
  <si>
    <t>請負代金額が1億円以上でかつ工期が6ヶ月を越える工事</t>
    <rPh sb="0" eb="2">
      <t>ウケオイ</t>
    </rPh>
    <rPh sb="2" eb="4">
      <t>ダイキン</t>
    </rPh>
    <rPh sb="4" eb="5">
      <t>ガク</t>
    </rPh>
    <rPh sb="7" eb="9">
      <t>オクエン</t>
    </rPh>
    <rPh sb="9" eb="11">
      <t>イジョウ</t>
    </rPh>
    <rPh sb="14" eb="16">
      <t>コウキ</t>
    </rPh>
    <rPh sb="19" eb="20">
      <t>ゲツ</t>
    </rPh>
    <rPh sb="21" eb="22">
      <t>コ</t>
    </rPh>
    <rPh sb="24" eb="26">
      <t>コウジ</t>
    </rPh>
    <phoneticPr fontId="4"/>
  </si>
  <si>
    <t>建設業退職金共済制度の掛金収納書</t>
    <rPh sb="0" eb="3">
      <t>ケンセツギョウ</t>
    </rPh>
    <rPh sb="3" eb="6">
      <t>タイショクキン</t>
    </rPh>
    <rPh sb="6" eb="8">
      <t>キョウサイ</t>
    </rPh>
    <rPh sb="8" eb="10">
      <t>セイド</t>
    </rPh>
    <rPh sb="11" eb="13">
      <t>カケキン</t>
    </rPh>
    <rPh sb="13" eb="15">
      <t>シュウノウ</t>
    </rPh>
    <rPh sb="15" eb="16">
      <t>ショ</t>
    </rPh>
    <phoneticPr fontId="4"/>
  </si>
  <si>
    <t>建設業退職金共済制度に該当する場合。</t>
    <phoneticPr fontId="4"/>
  </si>
  <si>
    <t>建退共証紙受払簿</t>
    <rPh sb="3" eb="5">
      <t>ショウシ</t>
    </rPh>
    <rPh sb="5" eb="6">
      <t>ウ</t>
    </rPh>
    <rPh sb="6" eb="7">
      <t>ハラ</t>
    </rPh>
    <rPh sb="7" eb="8">
      <t>ボ</t>
    </rPh>
    <phoneticPr fontId="4"/>
  </si>
  <si>
    <t>建設業退職金共済制度の普及徹底について(H11.3.18付建設省厚経労発第24号)</t>
    <rPh sb="28" eb="29">
      <t>ヅ</t>
    </rPh>
    <rPh sb="29" eb="32">
      <t>ケンセツショウ</t>
    </rPh>
    <rPh sb="32" eb="33">
      <t>コウ</t>
    </rPh>
    <rPh sb="33" eb="34">
      <t>キョウ</t>
    </rPh>
    <rPh sb="34" eb="35">
      <t>ロウ</t>
    </rPh>
    <rPh sb="35" eb="36">
      <t>ハツ</t>
    </rPh>
    <rPh sb="36" eb="37">
      <t>ダイ</t>
    </rPh>
    <rPh sb="39" eb="40">
      <t>ゴウ</t>
    </rPh>
    <phoneticPr fontId="4"/>
  </si>
  <si>
    <t>-</t>
    <phoneticPr fontId="6"/>
  </si>
  <si>
    <t>共済証紙の購入状況を把握するため、共済証紙の受払簿その他関係資料について提出を求めることがある。</t>
    <rPh sb="0" eb="2">
      <t>キョウサイ</t>
    </rPh>
    <rPh sb="2" eb="4">
      <t>ショウシ</t>
    </rPh>
    <rPh sb="5" eb="7">
      <t>コウニュウ</t>
    </rPh>
    <rPh sb="7" eb="9">
      <t>ジョウキョウ</t>
    </rPh>
    <rPh sb="10" eb="12">
      <t>ハアク</t>
    </rPh>
    <rPh sb="17" eb="19">
      <t>キョウサイ</t>
    </rPh>
    <rPh sb="19" eb="20">
      <t>ショウ</t>
    </rPh>
    <rPh sb="20" eb="21">
      <t>カミ</t>
    </rPh>
    <rPh sb="22" eb="24">
      <t>ウケハライ</t>
    </rPh>
    <rPh sb="24" eb="25">
      <t>ボ</t>
    </rPh>
    <rPh sb="27" eb="28">
      <t>タ</t>
    </rPh>
    <rPh sb="28" eb="30">
      <t>カンケイ</t>
    </rPh>
    <rPh sb="30" eb="32">
      <t>シリョウ</t>
    </rPh>
    <rPh sb="36" eb="38">
      <t>テイシュツ</t>
    </rPh>
    <rPh sb="39" eb="40">
      <t>モト</t>
    </rPh>
    <phoneticPr fontId="4"/>
  </si>
  <si>
    <t>請求書(前払金)</t>
    <rPh sb="4" eb="6">
      <t>マエバラ</t>
    </rPh>
    <rPh sb="6" eb="7">
      <t>キン</t>
    </rPh>
    <phoneticPr fontId="4"/>
  </si>
  <si>
    <t>契第35条1項</t>
    <rPh sb="0" eb="1">
      <t>チギリ</t>
    </rPh>
    <rPh sb="1" eb="2">
      <t>ダイ</t>
    </rPh>
    <rPh sb="4" eb="5">
      <t>ジョウ</t>
    </rPh>
    <rPh sb="6" eb="7">
      <t>コウ</t>
    </rPh>
    <phoneticPr fontId="4"/>
  </si>
  <si>
    <t>その他</t>
    <rPh sb="2" eb="3">
      <t>タ</t>
    </rPh>
    <phoneticPr fontId="6"/>
  </si>
  <si>
    <t>コリンズ登録内容確認書</t>
    <rPh sb="4" eb="6">
      <t>トウロク</t>
    </rPh>
    <rPh sb="6" eb="8">
      <t>ナイヨウ</t>
    </rPh>
    <rPh sb="8" eb="11">
      <t>カクニンショ</t>
    </rPh>
    <phoneticPr fontId="4"/>
  </si>
  <si>
    <t>品質証明員通知書</t>
    <rPh sb="0" eb="2">
      <t>ヒンシツ</t>
    </rPh>
    <rPh sb="2" eb="4">
      <t>ショウメイ</t>
    </rPh>
    <rPh sb="4" eb="5">
      <t>イン</t>
    </rPh>
    <rPh sb="5" eb="8">
      <t>ツウチショ</t>
    </rPh>
    <phoneticPr fontId="4"/>
  </si>
  <si>
    <t>○</t>
    <phoneticPr fontId="6"/>
  </si>
  <si>
    <t>再生資源利用計画書
-建設資材搬入工事用-</t>
    <rPh sb="0" eb="2">
      <t>サイセイ</t>
    </rPh>
    <rPh sb="2" eb="4">
      <t>シゲン</t>
    </rPh>
    <rPh sb="4" eb="6">
      <t>リヨウ</t>
    </rPh>
    <rPh sb="6" eb="9">
      <t>ケイカクショ</t>
    </rPh>
    <rPh sb="11" eb="13">
      <t>ケンセツ</t>
    </rPh>
    <rPh sb="13" eb="15">
      <t>シザイ</t>
    </rPh>
    <rPh sb="15" eb="17">
      <t>ハンニュウ</t>
    </rPh>
    <rPh sb="17" eb="20">
      <t>コウジヨウ</t>
    </rPh>
    <phoneticPr fontId="4"/>
  </si>
  <si>
    <t>再生資源利用促進計画書
－建設副産物搬出工事用－</t>
    <rPh sb="0" eb="2">
      <t>サイセイ</t>
    </rPh>
    <rPh sb="2" eb="4">
      <t>シゲン</t>
    </rPh>
    <rPh sb="4" eb="6">
      <t>リヨウ</t>
    </rPh>
    <rPh sb="6" eb="8">
      <t>ソクシン</t>
    </rPh>
    <rPh sb="8" eb="11">
      <t>ケイカクショ</t>
    </rPh>
    <phoneticPr fontId="4"/>
  </si>
  <si>
    <t>下請工事における管内建設業者等不活用状況報告書</t>
    <rPh sb="0" eb="2">
      <t>シタウ</t>
    </rPh>
    <rPh sb="2" eb="4">
      <t>コウジ</t>
    </rPh>
    <rPh sb="8" eb="10">
      <t>カンナイ</t>
    </rPh>
    <rPh sb="10" eb="13">
      <t>ケンセツギョウ</t>
    </rPh>
    <rPh sb="13" eb="14">
      <t>シャ</t>
    </rPh>
    <rPh sb="14" eb="15">
      <t>トウ</t>
    </rPh>
    <rPh sb="15" eb="16">
      <t>フ</t>
    </rPh>
    <rPh sb="16" eb="18">
      <t>カツヨウ</t>
    </rPh>
    <rPh sb="18" eb="20">
      <t>ジョウキョウ</t>
    </rPh>
    <rPh sb="20" eb="23">
      <t>ホウコクショ</t>
    </rPh>
    <phoneticPr fontId="4"/>
  </si>
  <si>
    <t>県産資材等不使用状況報告書</t>
    <rPh sb="0" eb="2">
      <t>ケンサン</t>
    </rPh>
    <rPh sb="2" eb="4">
      <t>シザイ</t>
    </rPh>
    <rPh sb="4" eb="5">
      <t>トウ</t>
    </rPh>
    <rPh sb="5" eb="8">
      <t>フシヨウ</t>
    </rPh>
    <rPh sb="8" eb="10">
      <t>ジョウキョウ</t>
    </rPh>
    <rPh sb="10" eb="13">
      <t>ホウコクショ</t>
    </rPh>
    <phoneticPr fontId="4"/>
  </si>
  <si>
    <t>工事書類</t>
    <rPh sb="0" eb="2">
      <t>コウジ</t>
    </rPh>
    <rPh sb="2" eb="4">
      <t>ショルイ</t>
    </rPh>
    <phoneticPr fontId="6"/>
  </si>
  <si>
    <t>施工計画書</t>
    <phoneticPr fontId="6"/>
  </si>
  <si>
    <t>設計図書の照査確認資料
(契約書18条に該当する事実があった場合)</t>
  </si>
  <si>
    <t>契約書18条第1項に該当があった場合。</t>
    <rPh sb="6" eb="7">
      <t>ダイ</t>
    </rPh>
    <rPh sb="8" eb="9">
      <t>コウ</t>
    </rPh>
    <rPh sb="10" eb="12">
      <t>ガイトウ</t>
    </rPh>
    <rPh sb="16" eb="18">
      <t>バアイ</t>
    </rPh>
    <phoneticPr fontId="4"/>
  </si>
  <si>
    <t>工事測量成果表(仮ＢＭ及び多角点の設置)</t>
    <rPh sb="8" eb="9">
      <t>カリ</t>
    </rPh>
    <rPh sb="11" eb="12">
      <t>オヨ</t>
    </rPh>
    <rPh sb="13" eb="15">
      <t>タカク</t>
    </rPh>
    <rPh sb="15" eb="16">
      <t>テン</t>
    </rPh>
    <rPh sb="17" eb="19">
      <t>セッチ</t>
    </rPh>
    <phoneticPr fontId="4"/>
  </si>
  <si>
    <t>工事測量結果(設計図書との照合)
(設計図書と差異有り)</t>
    <rPh sb="4" eb="6">
      <t>ケッカ</t>
    </rPh>
    <rPh sb="7" eb="9">
      <t>セッケイ</t>
    </rPh>
    <rPh sb="9" eb="11">
      <t>トショ</t>
    </rPh>
    <rPh sb="13" eb="15">
      <t>ショウゴウ</t>
    </rPh>
    <rPh sb="18" eb="20">
      <t>セッケイ</t>
    </rPh>
    <rPh sb="20" eb="22">
      <t>トショ</t>
    </rPh>
    <rPh sb="23" eb="25">
      <t>サイ</t>
    </rPh>
    <rPh sb="25" eb="26">
      <t>ア</t>
    </rPh>
    <phoneticPr fontId="4"/>
  </si>
  <si>
    <t>設計図書と差異があった場合</t>
    <phoneticPr fontId="4"/>
  </si>
  <si>
    <t>施工体制</t>
    <rPh sb="0" eb="2">
      <t>セコウ</t>
    </rPh>
    <rPh sb="2" eb="4">
      <t>タイセイ</t>
    </rPh>
    <phoneticPr fontId="6"/>
  </si>
  <si>
    <t>施工体制台帳</t>
    <phoneticPr fontId="6"/>
  </si>
  <si>
    <t>下請契約を締結する全ての工事で提出する。</t>
    <rPh sb="0" eb="2">
      <t>シタウ</t>
    </rPh>
    <rPh sb="2" eb="4">
      <t>ケイヤク</t>
    </rPh>
    <rPh sb="5" eb="7">
      <t>テイケツ</t>
    </rPh>
    <rPh sb="9" eb="10">
      <t>スベ</t>
    </rPh>
    <rPh sb="12" eb="14">
      <t>コウジ</t>
    </rPh>
    <rPh sb="15" eb="17">
      <t>テイシュツ</t>
    </rPh>
    <phoneticPr fontId="4"/>
  </si>
  <si>
    <t>施工体系図</t>
    <phoneticPr fontId="4"/>
  </si>
  <si>
    <t>施工中</t>
    <rPh sb="0" eb="1">
      <t>シ</t>
    </rPh>
    <rPh sb="1" eb="2">
      <t>コウ</t>
    </rPh>
    <rPh sb="2" eb="3">
      <t>ナカ</t>
    </rPh>
    <phoneticPr fontId="6"/>
  </si>
  <si>
    <t>施工状況</t>
    <rPh sb="0" eb="2">
      <t>セコウ</t>
    </rPh>
    <rPh sb="2" eb="4">
      <t>ジョウキョウ</t>
    </rPh>
    <phoneticPr fontId="6"/>
  </si>
  <si>
    <t>工事打合せ簿
(協議，承諾，提出，報告，通知)</t>
    <rPh sb="11" eb="13">
      <t>ショウダク</t>
    </rPh>
    <rPh sb="14" eb="16">
      <t>テイシュツ</t>
    </rPh>
    <rPh sb="17" eb="19">
      <t>ホウコク</t>
    </rPh>
    <rPh sb="20" eb="22">
      <t>ツウチ</t>
    </rPh>
    <phoneticPr fontId="4"/>
  </si>
  <si>
    <t>関係機関協議資料
(許可後の資料)</t>
    <rPh sb="0" eb="2">
      <t>カンケイ</t>
    </rPh>
    <rPh sb="2" eb="4">
      <t>キカン</t>
    </rPh>
    <rPh sb="4" eb="6">
      <t>キョウギ</t>
    </rPh>
    <rPh sb="6" eb="8">
      <t>シリョウ</t>
    </rPh>
    <rPh sb="10" eb="12">
      <t>キョカ</t>
    </rPh>
    <rPh sb="12" eb="13">
      <t>ゴ</t>
    </rPh>
    <rPh sb="14" eb="16">
      <t>シリョウ</t>
    </rPh>
    <phoneticPr fontId="4"/>
  </si>
  <si>
    <t>近隣協議資料</t>
    <rPh sb="0" eb="2">
      <t>キンリン</t>
    </rPh>
    <rPh sb="2" eb="4">
      <t>キョウギ</t>
    </rPh>
    <rPh sb="4" eb="6">
      <t>シリョウ</t>
    </rPh>
    <phoneticPr fontId="4"/>
  </si>
  <si>
    <t>監督職員から請求があった場合は提出する。</t>
    <phoneticPr fontId="4"/>
  </si>
  <si>
    <t>材料納入伝票</t>
    <rPh sb="0" eb="2">
      <t>ザイリョウ</t>
    </rPh>
    <rPh sb="2" eb="4">
      <t>ノウニュウ</t>
    </rPh>
    <rPh sb="4" eb="6">
      <t>デンピョウ</t>
    </rPh>
    <phoneticPr fontId="4"/>
  </si>
  <si>
    <t>設計図書で指定した材料や監督職員から請求があった場合は提出する。</t>
    <phoneticPr fontId="4"/>
  </si>
  <si>
    <t>立会依頼書(工事打合簿)</t>
    <rPh sb="0" eb="2">
      <t>タチアイ</t>
    </rPh>
    <rPh sb="2" eb="5">
      <t>イライショ</t>
    </rPh>
    <rPh sb="6" eb="8">
      <t>コウジ</t>
    </rPh>
    <rPh sb="8" eb="10">
      <t>ウチアワ</t>
    </rPh>
    <rPh sb="10" eb="11">
      <t>ボ</t>
    </rPh>
    <phoneticPr fontId="6"/>
  </si>
  <si>
    <t>打合せ簿にて対応</t>
    <rPh sb="0" eb="2">
      <t>ウチアワ</t>
    </rPh>
    <rPh sb="3" eb="4">
      <t>ボ</t>
    </rPh>
    <rPh sb="6" eb="8">
      <t>タイオウ</t>
    </rPh>
    <phoneticPr fontId="6"/>
  </si>
  <si>
    <t>段階確認書</t>
    <phoneticPr fontId="6"/>
  </si>
  <si>
    <t>休日・夜間作業届</t>
    <rPh sb="0" eb="2">
      <t>キュウジツ</t>
    </rPh>
    <rPh sb="3" eb="5">
      <t>ヤカン</t>
    </rPh>
    <rPh sb="5" eb="7">
      <t>サギョウ</t>
    </rPh>
    <rPh sb="7" eb="8">
      <t>トド</t>
    </rPh>
    <phoneticPr fontId="4"/>
  </si>
  <si>
    <t>安全教育・訓練等の記録</t>
    <rPh sb="0" eb="2">
      <t>アンゼン</t>
    </rPh>
    <rPh sb="2" eb="4">
      <t>キョウイク</t>
    </rPh>
    <rPh sb="5" eb="7">
      <t>クンレン</t>
    </rPh>
    <rPh sb="7" eb="8">
      <t>トウ</t>
    </rPh>
    <rPh sb="9" eb="11">
      <t>キロク</t>
    </rPh>
    <phoneticPr fontId="4"/>
  </si>
  <si>
    <t>工事事故報告書</t>
    <rPh sb="0" eb="2">
      <t>コウジ</t>
    </rPh>
    <rPh sb="4" eb="7">
      <t>ホウコクショ</t>
    </rPh>
    <phoneticPr fontId="4"/>
  </si>
  <si>
    <t>工事履行報告書</t>
    <phoneticPr fontId="6"/>
  </si>
  <si>
    <t>施工中</t>
    <phoneticPr fontId="6"/>
  </si>
  <si>
    <t>契約関係書類</t>
    <phoneticPr fontId="6"/>
  </si>
  <si>
    <t>○</t>
  </si>
  <si>
    <t>請求書(中間前払金)</t>
  </si>
  <si>
    <t>指定部分完成通知書</t>
    <rPh sb="6" eb="9">
      <t>ツウチショ</t>
    </rPh>
    <phoneticPr fontId="4"/>
  </si>
  <si>
    <t>契第39条1項</t>
    <rPh sb="0" eb="1">
      <t>チギリ</t>
    </rPh>
    <rPh sb="1" eb="2">
      <t>ダイ</t>
    </rPh>
    <rPh sb="4" eb="5">
      <t>ジョウ</t>
    </rPh>
    <rPh sb="6" eb="7">
      <t>コウ</t>
    </rPh>
    <phoneticPr fontId="4"/>
  </si>
  <si>
    <t>指定部分引渡書</t>
    <phoneticPr fontId="4"/>
  </si>
  <si>
    <t>請求書(指定部分完済払金)</t>
    <rPh sb="8" eb="10">
      <t>カンサイ</t>
    </rPh>
    <phoneticPr fontId="4"/>
  </si>
  <si>
    <t>請負工事既済部分検査請求書</t>
    <rPh sb="0" eb="2">
      <t>ウケオイ</t>
    </rPh>
    <rPh sb="2" eb="4">
      <t>コウジ</t>
    </rPh>
    <rPh sb="10" eb="12">
      <t>セイキュウ</t>
    </rPh>
    <phoneticPr fontId="4"/>
  </si>
  <si>
    <t>請求書(部分払金)</t>
  </si>
  <si>
    <t>請求内訳書（部分払の場合）</t>
    <rPh sb="0" eb="2">
      <t>セイキュウ</t>
    </rPh>
    <rPh sb="2" eb="5">
      <t>ウチワケショ</t>
    </rPh>
    <rPh sb="6" eb="8">
      <t>ブブン</t>
    </rPh>
    <rPh sb="8" eb="9">
      <t>バライ</t>
    </rPh>
    <rPh sb="10" eb="12">
      <t>バアイ</t>
    </rPh>
    <phoneticPr fontId="2"/>
  </si>
  <si>
    <t>請求内訳書（国債部分払の場合）</t>
    <rPh sb="0" eb="2">
      <t>セイキュウ</t>
    </rPh>
    <rPh sb="2" eb="5">
      <t>ウチワケショ</t>
    </rPh>
    <rPh sb="6" eb="8">
      <t>コクサイ</t>
    </rPh>
    <rPh sb="8" eb="10">
      <t>ブブン</t>
    </rPh>
    <rPh sb="10" eb="11">
      <t>バライ</t>
    </rPh>
    <rPh sb="12" eb="14">
      <t>バアイ</t>
    </rPh>
    <phoneticPr fontId="2"/>
  </si>
  <si>
    <t>工事出来高内訳書</t>
    <rPh sb="0" eb="2">
      <t>コウジ</t>
    </rPh>
    <rPh sb="4" eb="5">
      <t>タカ</t>
    </rPh>
    <phoneticPr fontId="4"/>
  </si>
  <si>
    <t>工期の延長を請求する場合に提出する。</t>
    <rPh sb="0" eb="2">
      <t>コウキ</t>
    </rPh>
    <rPh sb="3" eb="5">
      <t>エンチョウ</t>
    </rPh>
    <rPh sb="6" eb="8">
      <t>セイキュウ</t>
    </rPh>
    <rPh sb="10" eb="12">
      <t>バアイ</t>
    </rPh>
    <rPh sb="13" eb="15">
      <t>テイシュツ</t>
    </rPh>
    <phoneticPr fontId="4"/>
  </si>
  <si>
    <t>修補</t>
    <rPh sb="0" eb="2">
      <t>シュウホ</t>
    </rPh>
    <phoneticPr fontId="6"/>
  </si>
  <si>
    <t>修補完了報告書</t>
    <phoneticPr fontId="4"/>
  </si>
  <si>
    <t>契第32条1項</t>
    <rPh sb="0" eb="1">
      <t>チギリ</t>
    </rPh>
    <rPh sb="1" eb="2">
      <t>ダイ</t>
    </rPh>
    <rPh sb="4" eb="5">
      <t>ジョウ</t>
    </rPh>
    <rPh sb="6" eb="7">
      <t>コウ</t>
    </rPh>
    <phoneticPr fontId="4"/>
  </si>
  <si>
    <t>修補完了届</t>
    <phoneticPr fontId="4"/>
  </si>
  <si>
    <t>契第32条6項</t>
    <rPh sb="0" eb="1">
      <t>チギリ</t>
    </rPh>
    <rPh sb="1" eb="2">
      <t>ダイ</t>
    </rPh>
    <rPh sb="4" eb="5">
      <t>ジョウ</t>
    </rPh>
    <rPh sb="6" eb="7">
      <t>コウ</t>
    </rPh>
    <phoneticPr fontId="4"/>
  </si>
  <si>
    <t>契第34条1項</t>
    <rPh sb="0" eb="1">
      <t>チギリ</t>
    </rPh>
    <rPh sb="1" eb="2">
      <t>ダイ</t>
    </rPh>
    <rPh sb="4" eb="5">
      <t>ジョウ</t>
    </rPh>
    <rPh sb="6" eb="7">
      <t>コウ</t>
    </rPh>
    <phoneticPr fontId="4"/>
  </si>
  <si>
    <t>部分使用がある場合に提出する。</t>
    <rPh sb="0" eb="2">
      <t>ブブン</t>
    </rPh>
    <rPh sb="2" eb="4">
      <t>シヨウ</t>
    </rPh>
    <rPh sb="7" eb="9">
      <t>バアイ</t>
    </rPh>
    <rPh sb="10" eb="12">
      <t>テイシュツ</t>
    </rPh>
    <phoneticPr fontId="4"/>
  </si>
  <si>
    <t>支給品
現場発生品</t>
    <rPh sb="0" eb="3">
      <t>シキュウヒン</t>
    </rPh>
    <rPh sb="4" eb="6">
      <t>ゲンバ</t>
    </rPh>
    <rPh sb="6" eb="8">
      <t>ハッセイ</t>
    </rPh>
    <rPh sb="8" eb="9">
      <t>ヒン</t>
    </rPh>
    <phoneticPr fontId="6"/>
  </si>
  <si>
    <t>出来高報告書
(数量内訳書，出来高図)</t>
    <rPh sb="2" eb="3">
      <t>タカ</t>
    </rPh>
    <rPh sb="3" eb="6">
      <t>ホウコクショ</t>
    </rPh>
    <rPh sb="8" eb="10">
      <t>スウリョウ</t>
    </rPh>
    <rPh sb="10" eb="13">
      <t>ウチワケショ</t>
    </rPh>
    <rPh sb="14" eb="16">
      <t>デキ</t>
    </rPh>
    <rPh sb="16" eb="17">
      <t>タカ</t>
    </rPh>
    <rPh sb="17" eb="18">
      <t>ズ</t>
    </rPh>
    <phoneticPr fontId="4"/>
  </si>
  <si>
    <t>産業廃棄物管理票(マニフェスト)総括表</t>
    <rPh sb="0" eb="2">
      <t>サンギョウ</t>
    </rPh>
    <rPh sb="2" eb="5">
      <t>ハイキブツ</t>
    </rPh>
    <rPh sb="5" eb="7">
      <t>カンリ</t>
    </rPh>
    <rPh sb="7" eb="8">
      <t>ヒョウ</t>
    </rPh>
    <rPh sb="16" eb="19">
      <t>ソウカツヒョウ</t>
    </rPh>
    <phoneticPr fontId="4"/>
  </si>
  <si>
    <t>〇</t>
    <phoneticPr fontId="6"/>
  </si>
  <si>
    <t>産業廃棄物を搬出した場合に提示する。
工事完成図書にE票の写し及び産業廃棄物管理表(マニフェスト)総括票を添付</t>
    <rPh sb="6" eb="8">
      <t>ハンシュツ</t>
    </rPh>
    <rPh sb="19" eb="21">
      <t>コウジ</t>
    </rPh>
    <rPh sb="21" eb="23">
      <t>カンセイ</t>
    </rPh>
    <rPh sb="23" eb="25">
      <t>トショ</t>
    </rPh>
    <rPh sb="27" eb="28">
      <t>ヒョウ</t>
    </rPh>
    <rPh sb="29" eb="30">
      <t>ウツ</t>
    </rPh>
    <rPh sb="31" eb="32">
      <t>オヨ</t>
    </rPh>
    <rPh sb="33" eb="35">
      <t>サンギョウ</t>
    </rPh>
    <rPh sb="35" eb="38">
      <t>ハイキブツ</t>
    </rPh>
    <rPh sb="38" eb="40">
      <t>カンリ</t>
    </rPh>
    <rPh sb="40" eb="41">
      <t>ヒョウ</t>
    </rPh>
    <rPh sb="49" eb="51">
      <t>ソウカツ</t>
    </rPh>
    <rPh sb="51" eb="52">
      <t>ヒョウ</t>
    </rPh>
    <rPh sb="53" eb="55">
      <t>テンプ</t>
    </rPh>
    <phoneticPr fontId="4"/>
  </si>
  <si>
    <t>工事完成時</t>
    <rPh sb="0" eb="1">
      <t>コウ</t>
    </rPh>
    <rPh sb="1" eb="2">
      <t>コト</t>
    </rPh>
    <rPh sb="2" eb="3">
      <t>カン</t>
    </rPh>
    <rPh sb="3" eb="4">
      <t>シゲル</t>
    </rPh>
    <rPh sb="4" eb="5">
      <t>ジ</t>
    </rPh>
    <phoneticPr fontId="4"/>
  </si>
  <si>
    <t>完成通知書</t>
    <rPh sb="0" eb="2">
      <t>カンセイ</t>
    </rPh>
    <rPh sb="2" eb="4">
      <t>ツウチ</t>
    </rPh>
    <rPh sb="4" eb="5">
      <t>ショ</t>
    </rPh>
    <phoneticPr fontId="4"/>
  </si>
  <si>
    <t>契第33条1項</t>
    <rPh sb="0" eb="1">
      <t>チギリ</t>
    </rPh>
    <rPh sb="1" eb="2">
      <t>ダイ</t>
    </rPh>
    <rPh sb="4" eb="5">
      <t>ジョウ</t>
    </rPh>
    <rPh sb="6" eb="7">
      <t>コウ</t>
    </rPh>
    <phoneticPr fontId="4"/>
  </si>
  <si>
    <t>品質証明書</t>
    <rPh sb="4" eb="5">
      <t>ショ</t>
    </rPh>
    <phoneticPr fontId="4"/>
  </si>
  <si>
    <t>契約図書で規定された場合に提出する。</t>
    <phoneticPr fontId="4"/>
  </si>
  <si>
    <t>現場環境改善の実施状況</t>
    <rPh sb="0" eb="2">
      <t>ゲンバ</t>
    </rPh>
    <rPh sb="2" eb="4">
      <t>カンキョウ</t>
    </rPh>
    <rPh sb="4" eb="6">
      <t>カイゼン</t>
    </rPh>
    <rPh sb="7" eb="9">
      <t>ジッシ</t>
    </rPh>
    <rPh sb="9" eb="11">
      <t>ジョウキョウ</t>
    </rPh>
    <phoneticPr fontId="4"/>
  </si>
  <si>
    <t>創意工夫・社会性等に関する実施状況</t>
    <rPh sb="0" eb="2">
      <t>ソウイ</t>
    </rPh>
    <rPh sb="2" eb="4">
      <t>クフウ</t>
    </rPh>
    <rPh sb="5" eb="8">
      <t>シャカイセイ</t>
    </rPh>
    <rPh sb="8" eb="9">
      <t>トウ</t>
    </rPh>
    <rPh sb="10" eb="11">
      <t>カン</t>
    </rPh>
    <rPh sb="13" eb="15">
      <t>ジッシ</t>
    </rPh>
    <rPh sb="15" eb="17">
      <t>ジョウキョウ</t>
    </rPh>
    <phoneticPr fontId="4"/>
  </si>
  <si>
    <t>工事完成図</t>
    <phoneticPr fontId="4"/>
  </si>
  <si>
    <t>再生資源利用実施書
-建設資材搬入工事用-</t>
    <rPh sb="0" eb="2">
      <t>サイセイ</t>
    </rPh>
    <rPh sb="2" eb="4">
      <t>シゲン</t>
    </rPh>
    <rPh sb="4" eb="6">
      <t>リヨウ</t>
    </rPh>
    <rPh sb="6" eb="8">
      <t>ジッシ</t>
    </rPh>
    <rPh sb="8" eb="9">
      <t>ショ</t>
    </rPh>
    <phoneticPr fontId="4"/>
  </si>
  <si>
    <t>再生資源利用促進実施書
-建設副産物搬出工事用-</t>
    <rPh sb="0" eb="2">
      <t>サイセイ</t>
    </rPh>
    <rPh sb="2" eb="4">
      <t>シゲン</t>
    </rPh>
    <rPh sb="4" eb="6">
      <t>リヨウ</t>
    </rPh>
    <rPh sb="6" eb="8">
      <t>ソクシン</t>
    </rPh>
    <rPh sb="8" eb="10">
      <t>ジッシ</t>
    </rPh>
    <rPh sb="10" eb="11">
      <t>ショ</t>
    </rPh>
    <phoneticPr fontId="4"/>
  </si>
  <si>
    <t>下請業者使用実績報告書</t>
    <rPh sb="0" eb="2">
      <t>シタウ</t>
    </rPh>
    <rPh sb="2" eb="4">
      <t>ギョウシャ</t>
    </rPh>
    <rPh sb="4" eb="6">
      <t>シヨウ</t>
    </rPh>
    <rPh sb="6" eb="8">
      <t>ジッセキ</t>
    </rPh>
    <rPh sb="8" eb="11">
      <t>ホウコクショ</t>
    </rPh>
    <phoneticPr fontId="4"/>
  </si>
  <si>
    <t>県産資材使用実績報告書</t>
    <rPh sb="0" eb="2">
      <t>ケンサン</t>
    </rPh>
    <rPh sb="2" eb="4">
      <t>シザイ</t>
    </rPh>
    <rPh sb="4" eb="6">
      <t>シヨウ</t>
    </rPh>
    <rPh sb="6" eb="8">
      <t>ジッセキ</t>
    </rPh>
    <rPh sb="8" eb="11">
      <t>ホウコクショ</t>
    </rPh>
    <phoneticPr fontId="4"/>
  </si>
  <si>
    <t>殿</t>
  </si>
  <si>
    <t>印</t>
  </si>
  <si>
    <t>記</t>
  </si>
  <si>
    <t>自</t>
  </si>
  <si>
    <t>至</t>
  </si>
  <si>
    <t>工　　程　　表</t>
    <rPh sb="0" eb="1">
      <t>コウ</t>
    </rPh>
    <rPh sb="3" eb="4">
      <t>ホド</t>
    </rPh>
    <rPh sb="6" eb="7">
      <t>ヒョウ</t>
    </rPh>
    <phoneticPr fontId="20"/>
  </si>
  <si>
    <t>年月日：</t>
    <rPh sb="0" eb="3">
      <t>ネンガッピ</t>
    </rPh>
    <phoneticPr fontId="4"/>
  </si>
  <si>
    <t>（発注者）</t>
    <rPh sb="1" eb="4">
      <t>ハッチュウシャ</t>
    </rPh>
    <phoneticPr fontId="20"/>
  </si>
  <si>
    <t>殿</t>
    <rPh sb="0" eb="1">
      <t>トノ</t>
    </rPh>
    <phoneticPr fontId="20"/>
  </si>
  <si>
    <t>工事名</t>
    <rPh sb="0" eb="2">
      <t>コウジ</t>
    </rPh>
    <rPh sb="2" eb="3">
      <t>メイ</t>
    </rPh>
    <phoneticPr fontId="20"/>
  </si>
  <si>
    <t>工事場所</t>
    <rPh sb="0" eb="2">
      <t>コウジ</t>
    </rPh>
    <rPh sb="2" eb="4">
      <t>バショ</t>
    </rPh>
    <phoneticPr fontId="20"/>
  </si>
  <si>
    <t>工　期</t>
    <rPh sb="0" eb="1">
      <t>コウ</t>
    </rPh>
    <rPh sb="2" eb="3">
      <t>キ</t>
    </rPh>
    <phoneticPr fontId="20"/>
  </si>
  <si>
    <t>自</t>
    <rPh sb="0" eb="1">
      <t>ジ</t>
    </rPh>
    <phoneticPr fontId="20"/>
  </si>
  <si>
    <t>至</t>
    <rPh sb="0" eb="1">
      <t>イタル</t>
    </rPh>
    <phoneticPr fontId="20"/>
  </si>
  <si>
    <t>（受注者）</t>
    <rPh sb="1" eb="4">
      <t>ジュチュウシャ</t>
    </rPh>
    <phoneticPr fontId="4"/>
  </si>
  <si>
    <t>月</t>
    <rPh sb="0" eb="1">
      <t>ツキ</t>
    </rPh>
    <phoneticPr fontId="20"/>
  </si>
  <si>
    <t>日</t>
    <rPh sb="0" eb="1">
      <t>ニチ</t>
    </rPh>
    <phoneticPr fontId="20"/>
  </si>
  <si>
    <t>工　　種</t>
    <rPh sb="0" eb="1">
      <t>コウ</t>
    </rPh>
    <rPh sb="3" eb="4">
      <t>タネ</t>
    </rPh>
    <phoneticPr fontId="20"/>
  </si>
  <si>
    <t>記載要領</t>
    <rPh sb="0" eb="2">
      <t>キサイ</t>
    </rPh>
    <rPh sb="2" eb="4">
      <t>ヨウリョウ</t>
    </rPh>
    <phoneticPr fontId="24"/>
  </si>
  <si>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24"/>
  </si>
  <si>
    <t>変更工期</t>
    <rPh sb="0" eb="2">
      <t>ヘンコウ</t>
    </rPh>
    <rPh sb="2" eb="3">
      <t>コウ</t>
    </rPh>
    <rPh sb="3" eb="4">
      <t>キ</t>
    </rPh>
    <phoneticPr fontId="20"/>
  </si>
  <si>
    <t>（発注者）</t>
    <rPh sb="1" eb="4">
      <t>ハッチュウシャ</t>
    </rPh>
    <phoneticPr fontId="4"/>
  </si>
  <si>
    <t>請負代金内訳書</t>
    <rPh sb="0" eb="2">
      <t>ウケオイ</t>
    </rPh>
    <rPh sb="2" eb="4">
      <t>ダイキン</t>
    </rPh>
    <rPh sb="4" eb="6">
      <t>ウチワケ</t>
    </rPh>
    <rPh sb="6" eb="7">
      <t>ショ</t>
    </rPh>
    <phoneticPr fontId="20"/>
  </si>
  <si>
    <t>工 事 名</t>
    <rPh sb="0" eb="1">
      <t>コウ</t>
    </rPh>
    <rPh sb="2" eb="3">
      <t>コト</t>
    </rPh>
    <rPh sb="4" eb="5">
      <t>メイ</t>
    </rPh>
    <phoneticPr fontId="20"/>
  </si>
  <si>
    <t>契約年月日</t>
    <rPh sb="0" eb="2">
      <t>ケイヤク</t>
    </rPh>
    <rPh sb="2" eb="5">
      <t>ネンガッピ</t>
    </rPh>
    <phoneticPr fontId="20"/>
  </si>
  <si>
    <t>～</t>
    <phoneticPr fontId="20"/>
  </si>
  <si>
    <t>迄</t>
    <rPh sb="0" eb="1">
      <t>マデ</t>
    </rPh>
    <phoneticPr fontId="20"/>
  </si>
  <si>
    <t>費　目</t>
    <rPh sb="0" eb="1">
      <t>ヒ</t>
    </rPh>
    <rPh sb="2" eb="3">
      <t>メ</t>
    </rPh>
    <phoneticPr fontId="20"/>
  </si>
  <si>
    <t>種別</t>
    <rPh sb="0" eb="2">
      <t>シュベツ</t>
    </rPh>
    <phoneticPr fontId="20"/>
  </si>
  <si>
    <t>細別</t>
    <rPh sb="0" eb="2">
      <t>サイベツ</t>
    </rPh>
    <phoneticPr fontId="20"/>
  </si>
  <si>
    <t>規　格</t>
    <rPh sb="0" eb="1">
      <t>タダシ</t>
    </rPh>
    <rPh sb="2" eb="3">
      <t>カク</t>
    </rPh>
    <phoneticPr fontId="20"/>
  </si>
  <si>
    <t>単位</t>
    <rPh sb="0" eb="2">
      <t>タンイ</t>
    </rPh>
    <phoneticPr fontId="20"/>
  </si>
  <si>
    <t>員　数</t>
    <rPh sb="0" eb="1">
      <t>イン</t>
    </rPh>
    <rPh sb="2" eb="3">
      <t>カズ</t>
    </rPh>
    <phoneticPr fontId="20"/>
  </si>
  <si>
    <t>単価</t>
    <rPh sb="0" eb="2">
      <t>タンカ</t>
    </rPh>
    <phoneticPr fontId="20"/>
  </si>
  <si>
    <t>金　額</t>
    <rPh sb="0" eb="1">
      <t>キン</t>
    </rPh>
    <rPh sb="2" eb="3">
      <t>ガク</t>
    </rPh>
    <phoneticPr fontId="20"/>
  </si>
  <si>
    <t>第１－２号様式（標準書式第３条関係）</t>
    <rPh sb="0" eb="1">
      <t>ダイ</t>
    </rPh>
    <rPh sb="4" eb="5">
      <t>ゴウ</t>
    </rPh>
    <rPh sb="5" eb="7">
      <t>ヨウシキ</t>
    </rPh>
    <rPh sb="8" eb="10">
      <t>ヒョウジュン</t>
    </rPh>
    <rPh sb="10" eb="12">
      <t>ショシキ</t>
    </rPh>
    <rPh sb="12" eb="13">
      <t>ダイ</t>
    </rPh>
    <rPh sb="14" eb="15">
      <t>ジョウ</t>
    </rPh>
    <rPh sb="15" eb="17">
      <t>カンケイ</t>
    </rPh>
    <phoneticPr fontId="20"/>
  </si>
  <si>
    <t>住所</t>
    <rPh sb="0" eb="2">
      <t>ジュウショ</t>
    </rPh>
    <phoneticPr fontId="20"/>
  </si>
  <si>
    <t>氏名</t>
    <rPh sb="0" eb="2">
      <t>シメイ</t>
    </rPh>
    <phoneticPr fontId="20"/>
  </si>
  <si>
    <t>建設業退職金共済制度の掛金収納書</t>
    <phoneticPr fontId="4"/>
  </si>
  <si>
    <t>契約担当者</t>
    <rPh sb="0" eb="2">
      <t>ケイヤク</t>
    </rPh>
    <rPh sb="2" eb="5">
      <t>タントウシャ</t>
    </rPh>
    <phoneticPr fontId="4"/>
  </si>
  <si>
    <t>建設業退職金共済組合証紙購入報告</t>
  </si>
  <si>
    <t>工事名</t>
  </si>
  <si>
    <t>工　　期</t>
    <rPh sb="0" eb="1">
      <t>コウ</t>
    </rPh>
    <rPh sb="3" eb="4">
      <t>キ</t>
    </rPh>
    <phoneticPr fontId="4"/>
  </si>
  <si>
    <t>契約年月日</t>
  </si>
  <si>
    <t>契約金額</t>
  </si>
  <si>
    <t>共済証紙購入金額</t>
  </si>
  <si>
    <t>￥</t>
  </si>
  <si>
    <t>掛金収納書を貼る（契約者から発注者用）</t>
  </si>
  <si>
    <t>(注)</t>
    <phoneticPr fontId="4"/>
  </si>
  <si>
    <t>添付する掛け金収納書は中小企業主に雇われる場合は赤色、</t>
    <rPh sb="0" eb="2">
      <t>テンプ</t>
    </rPh>
    <rPh sb="4" eb="5">
      <t>カ</t>
    </rPh>
    <rPh sb="6" eb="7">
      <t>キン</t>
    </rPh>
    <rPh sb="7" eb="9">
      <t>シュウノウ</t>
    </rPh>
    <rPh sb="9" eb="10">
      <t>ショ</t>
    </rPh>
    <phoneticPr fontId="4"/>
  </si>
  <si>
    <t>大手事業主に雇われる場合は青色</t>
  </si>
  <si>
    <t>工事名</t>
    <rPh sb="0" eb="3">
      <t>コウジメイ</t>
    </rPh>
    <phoneticPr fontId="4"/>
  </si>
  <si>
    <t>住所</t>
    <rPh sb="0" eb="2">
      <t>ジュウショ</t>
    </rPh>
    <phoneticPr fontId="4"/>
  </si>
  <si>
    <t>殿</t>
    <rPh sb="0" eb="1">
      <t>トノ</t>
    </rPh>
    <phoneticPr fontId="4"/>
  </si>
  <si>
    <t>品　質　証　明　員　通　知　書</t>
    <rPh sb="0" eb="1">
      <t>ヒン</t>
    </rPh>
    <rPh sb="2" eb="3">
      <t>シツ</t>
    </rPh>
    <rPh sb="4" eb="5">
      <t>アカシ</t>
    </rPh>
    <rPh sb="6" eb="7">
      <t>メイ</t>
    </rPh>
    <rPh sb="8" eb="9">
      <t>イン</t>
    </rPh>
    <phoneticPr fontId="4"/>
  </si>
  <si>
    <t>　　　</t>
  </si>
  <si>
    <t>　　　　　　</t>
  </si>
  <si>
    <t>品質証明員氏名</t>
    <rPh sb="0" eb="2">
      <t>ヒンシツ</t>
    </rPh>
    <rPh sb="2" eb="4">
      <t>ショウメイ</t>
    </rPh>
    <rPh sb="4" eb="5">
      <t>イン</t>
    </rPh>
    <rPh sb="5" eb="7">
      <t>シメイ</t>
    </rPh>
    <phoneticPr fontId="4"/>
  </si>
  <si>
    <t>生年月日　　　　　　　　　年　　　　　　月　　　　　　　日</t>
    <rPh sb="0" eb="2">
      <t>セイネン</t>
    </rPh>
    <rPh sb="2" eb="4">
      <t>ガッピ</t>
    </rPh>
    <rPh sb="13" eb="14">
      <t>ネン</t>
    </rPh>
    <rPh sb="20" eb="21">
      <t>ガツ</t>
    </rPh>
    <rPh sb="28" eb="29">
      <t>ニチ</t>
    </rPh>
    <phoneticPr fontId="4"/>
  </si>
  <si>
    <t>資格</t>
    <rPh sb="0" eb="2">
      <t>シカク</t>
    </rPh>
    <phoneticPr fontId="4"/>
  </si>
  <si>
    <t>経歴</t>
    <rPh sb="0" eb="2">
      <t>ケイレキ</t>
    </rPh>
    <phoneticPr fontId="4"/>
  </si>
  <si>
    <t>職名</t>
    <rPh sb="0" eb="2">
      <t>ショクメイ</t>
    </rPh>
    <phoneticPr fontId="4"/>
  </si>
  <si>
    <t>工期</t>
    <rPh sb="0" eb="2">
      <t>コウキ</t>
    </rPh>
    <phoneticPr fontId="4"/>
  </si>
  <si>
    <t>従事期間</t>
    <rPh sb="0" eb="2">
      <t>ジュウジ</t>
    </rPh>
    <rPh sb="2" eb="4">
      <t>キカン</t>
    </rPh>
    <phoneticPr fontId="4"/>
  </si>
  <si>
    <t>計</t>
    <rPh sb="0" eb="1">
      <t>ケイ</t>
    </rPh>
    <phoneticPr fontId="4"/>
  </si>
  <si>
    <t>※「資格者証（写し）」を添付する。</t>
    <rPh sb="7" eb="8">
      <t>ウツ</t>
    </rPh>
    <phoneticPr fontId="4"/>
  </si>
  <si>
    <t>【様式－1】下請工事における管内（県内）建設業者の不使用状況調査</t>
    <rPh sb="1" eb="3">
      <t>ヨウシキ</t>
    </rPh>
    <rPh sb="6" eb="8">
      <t>シタウケ</t>
    </rPh>
    <rPh sb="8" eb="10">
      <t>コウジ</t>
    </rPh>
    <rPh sb="14" eb="16">
      <t>カンナイ</t>
    </rPh>
    <rPh sb="17" eb="19">
      <t>ケンナイ</t>
    </rPh>
    <rPh sb="20" eb="22">
      <t>ケンセツ</t>
    </rPh>
    <rPh sb="22" eb="24">
      <t>ギョウシャ</t>
    </rPh>
    <rPh sb="25" eb="28">
      <t>フシヨウ</t>
    </rPh>
    <rPh sb="28" eb="30">
      <t>ジョウキョウ</t>
    </rPh>
    <rPh sb="30" eb="32">
      <t>チョウサ</t>
    </rPh>
    <phoneticPr fontId="4"/>
  </si>
  <si>
    <t>箇所
番号</t>
    <rPh sb="0" eb="2">
      <t>カショ</t>
    </rPh>
    <rPh sb="3" eb="5">
      <t>バンゴウ</t>
    </rPh>
    <phoneticPr fontId="4"/>
  </si>
  <si>
    <t>振興局・駐在機関名
（支庁･支所・事務所等名）</t>
    <rPh sb="0" eb="2">
      <t>シンコウ</t>
    </rPh>
    <rPh sb="2" eb="3">
      <t>キョク</t>
    </rPh>
    <rPh sb="4" eb="6">
      <t>チュウザイ</t>
    </rPh>
    <rPh sb="6" eb="8">
      <t>キカン</t>
    </rPh>
    <rPh sb="8" eb="9">
      <t>メイ</t>
    </rPh>
    <rPh sb="11" eb="13">
      <t>シチョウ</t>
    </rPh>
    <rPh sb="14" eb="16">
      <t>シショ</t>
    </rPh>
    <rPh sb="17" eb="20">
      <t>ジムショ</t>
    </rPh>
    <rPh sb="20" eb="21">
      <t>トウ</t>
    </rPh>
    <rPh sb="21" eb="22">
      <t>メイ</t>
    </rPh>
    <phoneticPr fontId="4"/>
  </si>
  <si>
    <t>予算区分
土木部:1
　他部：2</t>
    <rPh sb="0" eb="2">
      <t>ヨサン</t>
    </rPh>
    <rPh sb="2" eb="4">
      <t>クブン</t>
    </rPh>
    <rPh sb="6" eb="9">
      <t>ドボクブ</t>
    </rPh>
    <rPh sb="13" eb="15">
      <t>タブ</t>
    </rPh>
    <phoneticPr fontId="4"/>
  </si>
  <si>
    <t>主務課名</t>
    <rPh sb="0" eb="3">
      <t>シュムカ</t>
    </rPh>
    <rPh sb="3" eb="4">
      <t>メイ</t>
    </rPh>
    <phoneticPr fontId="4"/>
  </si>
  <si>
    <t>工事箇所</t>
    <rPh sb="0" eb="2">
      <t>コウジ</t>
    </rPh>
    <rPh sb="2" eb="4">
      <t>カショ</t>
    </rPh>
    <phoneticPr fontId="4"/>
  </si>
  <si>
    <t>請負者</t>
    <rPh sb="0" eb="3">
      <t>ウケオイシャ</t>
    </rPh>
    <phoneticPr fontId="4"/>
  </si>
  <si>
    <t>元請業者
の
管内外，
県内外別
管内：１
管外県内：２
管外県外：３</t>
    <rPh sb="0" eb="2">
      <t>モトウケ</t>
    </rPh>
    <rPh sb="2" eb="4">
      <t>ギョウシャ</t>
    </rPh>
    <rPh sb="7" eb="10">
      <t>カンナイガイ</t>
    </rPh>
    <rPh sb="12" eb="15">
      <t>ケンナイガイ</t>
    </rPh>
    <rPh sb="15" eb="16">
      <t>ベツ</t>
    </rPh>
    <rPh sb="18" eb="20">
      <t>カンナイ</t>
    </rPh>
    <rPh sb="23" eb="25">
      <t>カンガイ</t>
    </rPh>
    <rPh sb="25" eb="27">
      <t>ケンナイ</t>
    </rPh>
    <rPh sb="30" eb="32">
      <t>カンガイ</t>
    </rPh>
    <rPh sb="32" eb="34">
      <t>ケンガイ</t>
    </rPh>
    <phoneticPr fontId="4"/>
  </si>
  <si>
    <t>最終請負額
（千円）</t>
    <rPh sb="0" eb="2">
      <t>サイシュウ</t>
    </rPh>
    <rPh sb="2" eb="5">
      <t>ウケオイガク</t>
    </rPh>
    <rPh sb="7" eb="9">
      <t>センエン</t>
    </rPh>
    <phoneticPr fontId="4"/>
  </si>
  <si>
    <t>下請業者状況調査　　（下請業者使用実績報告書より）</t>
    <rPh sb="2" eb="4">
      <t>ギョウシャ</t>
    </rPh>
    <rPh sb="4" eb="6">
      <t>ジョウキョウ</t>
    </rPh>
    <rPh sb="6" eb="8">
      <t>チョウサ</t>
    </rPh>
    <rPh sb="11" eb="13">
      <t>シタウ</t>
    </rPh>
    <rPh sb="13" eb="15">
      <t>ギョウシャ</t>
    </rPh>
    <rPh sb="15" eb="17">
      <t>シヨウ</t>
    </rPh>
    <rPh sb="17" eb="19">
      <t>ジッセキ</t>
    </rPh>
    <rPh sb="19" eb="22">
      <t>ホウコクショ</t>
    </rPh>
    <phoneticPr fontId="4"/>
  </si>
  <si>
    <t>使用材料調査　（県産資材使用実績報告書・県産資材不使用状況報告書）</t>
    <rPh sb="0" eb="2">
      <t>シヨウ</t>
    </rPh>
    <rPh sb="2" eb="4">
      <t>ザイリョウ</t>
    </rPh>
    <rPh sb="4" eb="6">
      <t>チョウサ</t>
    </rPh>
    <rPh sb="8" eb="10">
      <t>ケンサン</t>
    </rPh>
    <rPh sb="10" eb="12">
      <t>シザイ</t>
    </rPh>
    <rPh sb="12" eb="14">
      <t>シヨウ</t>
    </rPh>
    <rPh sb="14" eb="16">
      <t>ジッセキ</t>
    </rPh>
    <rPh sb="16" eb="19">
      <t>ホウコクショ</t>
    </rPh>
    <rPh sb="20" eb="22">
      <t>ケンサン</t>
    </rPh>
    <rPh sb="22" eb="24">
      <t>シザイ</t>
    </rPh>
    <rPh sb="24" eb="27">
      <t>フシヨウ</t>
    </rPh>
    <rPh sb="27" eb="29">
      <t>ジョウキョウ</t>
    </rPh>
    <rPh sb="29" eb="32">
      <t>ホウコクショ</t>
    </rPh>
    <phoneticPr fontId="4"/>
  </si>
  <si>
    <t>担当者名
(監督員)</t>
    <rPh sb="0" eb="4">
      <t>タントウシャメイ</t>
    </rPh>
    <rPh sb="6" eb="8">
      <t>カントク</t>
    </rPh>
    <phoneticPr fontId="4"/>
  </si>
  <si>
    <t>全下請
業者数</t>
    <rPh sb="0" eb="1">
      <t>ゼン</t>
    </rPh>
    <rPh sb="1" eb="3">
      <t>シタウケ</t>
    </rPh>
    <rPh sb="4" eb="7">
      <t>ギョウシャスウ</t>
    </rPh>
    <phoneticPr fontId="4"/>
  </si>
  <si>
    <t>全下請
契約額
（千円）</t>
    <rPh sb="0" eb="1">
      <t>ゼン</t>
    </rPh>
    <rPh sb="1" eb="3">
      <t>シタウケ</t>
    </rPh>
    <rPh sb="4" eb="7">
      <t>ケイヤクガク</t>
    </rPh>
    <rPh sb="9" eb="11">
      <t>センエン</t>
    </rPh>
    <phoneticPr fontId="4"/>
  </si>
  <si>
    <t>管内</t>
    <rPh sb="0" eb="2">
      <t>カンナイ</t>
    </rPh>
    <phoneticPr fontId="4"/>
  </si>
  <si>
    <t>管外（県内）</t>
    <rPh sb="0" eb="2">
      <t>カンガイ</t>
    </rPh>
    <rPh sb="3" eb="5">
      <t>ケンナイ</t>
    </rPh>
    <phoneticPr fontId="4"/>
  </si>
  <si>
    <t>県外</t>
    <rPh sb="0" eb="2">
      <t>ケンガイ</t>
    </rPh>
    <phoneticPr fontId="4"/>
  </si>
  <si>
    <t>指定主要資材</t>
    <rPh sb="0" eb="2">
      <t>シテイ</t>
    </rPh>
    <rPh sb="2" eb="4">
      <t>シュヨウ</t>
    </rPh>
    <rPh sb="4" eb="6">
      <t>シザイ</t>
    </rPh>
    <phoneticPr fontId="4"/>
  </si>
  <si>
    <t>その他資材</t>
    <rPh sb="2" eb="3">
      <t>タ</t>
    </rPh>
    <rPh sb="3" eb="5">
      <t>シザイ</t>
    </rPh>
    <phoneticPr fontId="4"/>
  </si>
  <si>
    <t>資材数</t>
    <rPh sb="0" eb="2">
      <t>シザイ</t>
    </rPh>
    <rPh sb="2" eb="3">
      <t>スウ</t>
    </rPh>
    <phoneticPr fontId="4"/>
  </si>
  <si>
    <t>指定主要資材金額(千円)</t>
    <rPh sb="0" eb="2">
      <t>シテイ</t>
    </rPh>
    <rPh sb="2" eb="4">
      <t>シュヨウ</t>
    </rPh>
    <rPh sb="4" eb="6">
      <t>シザイ</t>
    </rPh>
    <rPh sb="6" eb="8">
      <t>キンガク</t>
    </rPh>
    <rPh sb="9" eb="11">
      <t>センエン</t>
    </rPh>
    <phoneticPr fontId="4"/>
  </si>
  <si>
    <t>県産
資材数</t>
    <rPh sb="0" eb="2">
      <t>ケンサン</t>
    </rPh>
    <rPh sb="3" eb="5">
      <t>シザイ</t>
    </rPh>
    <rPh sb="5" eb="6">
      <t>スウ</t>
    </rPh>
    <phoneticPr fontId="4"/>
  </si>
  <si>
    <t>県産
資材金額
(千円)</t>
    <rPh sb="0" eb="1">
      <t>ケン</t>
    </rPh>
    <rPh sb="1" eb="2">
      <t>サン</t>
    </rPh>
    <rPh sb="3" eb="5">
      <t>シザイ</t>
    </rPh>
    <rPh sb="5" eb="7">
      <t>キンガク</t>
    </rPh>
    <rPh sb="9" eb="11">
      <t>センエン</t>
    </rPh>
    <phoneticPr fontId="4"/>
  </si>
  <si>
    <t>県外資材数</t>
    <rPh sb="0" eb="2">
      <t>ケンガイ</t>
    </rPh>
    <rPh sb="2" eb="4">
      <t>シザイ</t>
    </rPh>
    <rPh sb="4" eb="5">
      <t>スウ</t>
    </rPh>
    <phoneticPr fontId="4"/>
  </si>
  <si>
    <t>下請
業者数</t>
    <rPh sb="0" eb="2">
      <t>シタウケ</t>
    </rPh>
    <rPh sb="3" eb="6">
      <t>ギョウシャスウ</t>
    </rPh>
    <phoneticPr fontId="4"/>
  </si>
  <si>
    <t>下請業者
契約額
（千円）</t>
    <rPh sb="0" eb="2">
      <t>シタウケ</t>
    </rPh>
    <rPh sb="2" eb="4">
      <t>ギョウシャ</t>
    </rPh>
    <rPh sb="5" eb="8">
      <t>ケイヤクガク</t>
    </rPh>
    <rPh sb="10" eb="12">
      <t>センエン</t>
    </rPh>
    <phoneticPr fontId="4"/>
  </si>
  <si>
    <t>不使用理由数【 A欄 】</t>
    <rPh sb="0" eb="1">
      <t>フ</t>
    </rPh>
    <rPh sb="1" eb="3">
      <t>シヨウ</t>
    </rPh>
    <rPh sb="3" eb="5">
      <t>リユウ</t>
    </rPh>
    <rPh sb="5" eb="6">
      <t>スウ</t>
    </rPh>
    <rPh sb="9" eb="10">
      <t>ラン</t>
    </rPh>
    <phoneticPr fontId="4"/>
  </si>
  <si>
    <t>不使用理由数【 B欄 】</t>
    <rPh sb="0" eb="1">
      <t>フ</t>
    </rPh>
    <rPh sb="1" eb="3">
      <t>シヨウ</t>
    </rPh>
    <rPh sb="3" eb="5">
      <t>リユウ</t>
    </rPh>
    <rPh sb="5" eb="6">
      <t>スウ</t>
    </rPh>
    <rPh sb="9" eb="10">
      <t>ラン</t>
    </rPh>
    <phoneticPr fontId="4"/>
  </si>
  <si>
    <t>調達先【 C欄 】
(調達業者)</t>
    <rPh sb="0" eb="3">
      <t>チョウタツサキ</t>
    </rPh>
    <rPh sb="6" eb="7">
      <t>ラン</t>
    </rPh>
    <phoneticPr fontId="4"/>
  </si>
  <si>
    <t>不使用理由数【 D欄 】</t>
    <rPh sb="0" eb="3">
      <t>フシヨウ</t>
    </rPh>
    <rPh sb="3" eb="5">
      <t>リユウ</t>
    </rPh>
    <rPh sb="5" eb="6">
      <t>スウ</t>
    </rPh>
    <rPh sb="9" eb="10">
      <t>ラン</t>
    </rPh>
    <phoneticPr fontId="4"/>
  </si>
  <si>
    <t>①</t>
    <phoneticPr fontId="4"/>
  </si>
  <si>
    <t>②</t>
    <phoneticPr fontId="4"/>
  </si>
  <si>
    <t>③</t>
    <phoneticPr fontId="4"/>
  </si>
  <si>
    <t>④</t>
    <phoneticPr fontId="4"/>
  </si>
  <si>
    <t>△</t>
    <phoneticPr fontId="4"/>
  </si>
  <si>
    <t>×</t>
    <phoneticPr fontId="4"/>
  </si>
  <si>
    <t>⑤</t>
    <phoneticPr fontId="4"/>
  </si>
  <si>
    <t>⑤その他（具体的な理由）※注</t>
    <rPh sb="3" eb="4">
      <t>タ</t>
    </rPh>
    <rPh sb="5" eb="8">
      <t>グタイテキ</t>
    </rPh>
    <rPh sb="9" eb="11">
      <t>リユウ</t>
    </rPh>
    <rPh sb="13" eb="14">
      <t>チュウ</t>
    </rPh>
    <phoneticPr fontId="4"/>
  </si>
  <si>
    <t>１欄</t>
    <rPh sb="1" eb="2">
      <t>ラン</t>
    </rPh>
    <phoneticPr fontId="4"/>
  </si>
  <si>
    <t>２欄</t>
    <rPh sb="1" eb="2">
      <t>ラン</t>
    </rPh>
    <phoneticPr fontId="4"/>
  </si>
  <si>
    <t>３欄</t>
    <rPh sb="1" eb="2">
      <t>ラン</t>
    </rPh>
    <phoneticPr fontId="4"/>
  </si>
  <si>
    <t>４欄</t>
    <rPh sb="1" eb="2">
      <t>ラン</t>
    </rPh>
    <phoneticPr fontId="4"/>
  </si>
  <si>
    <t>５欄</t>
    <rPh sb="1" eb="2">
      <t>ラン</t>
    </rPh>
    <phoneticPr fontId="4"/>
  </si>
  <si>
    <t>６欄</t>
    <rPh sb="1" eb="2">
      <t>ラン</t>
    </rPh>
    <phoneticPr fontId="4"/>
  </si>
  <si>
    <t>７欄</t>
    <rPh sb="1" eb="2">
      <t>ラン</t>
    </rPh>
    <phoneticPr fontId="4"/>
  </si>
  <si>
    <t>８欄</t>
    <rPh sb="1" eb="2">
      <t>ラン</t>
    </rPh>
    <phoneticPr fontId="4"/>
  </si>
  <si>
    <t>９欄</t>
    <rPh sb="1" eb="2">
      <t>ラン</t>
    </rPh>
    <phoneticPr fontId="4"/>
  </si>
  <si>
    <t>１０欄</t>
    <rPh sb="2" eb="3">
      <t>ラン</t>
    </rPh>
    <phoneticPr fontId="4"/>
  </si>
  <si>
    <t>１１欄</t>
    <rPh sb="2" eb="3">
      <t>ラン</t>
    </rPh>
    <phoneticPr fontId="4"/>
  </si>
  <si>
    <t>１２欄</t>
    <rPh sb="2" eb="3">
      <t>ラン</t>
    </rPh>
    <phoneticPr fontId="4"/>
  </si>
  <si>
    <t>１３欄</t>
    <rPh sb="2" eb="3">
      <t>ラン</t>
    </rPh>
    <phoneticPr fontId="4"/>
  </si>
  <si>
    <t>１４欄</t>
    <rPh sb="2" eb="3">
      <t>ラン</t>
    </rPh>
    <phoneticPr fontId="4"/>
  </si>
  <si>
    <t>１５欄</t>
    <rPh sb="2" eb="3">
      <t>ラン</t>
    </rPh>
    <phoneticPr fontId="4"/>
  </si>
  <si>
    <t>１６欄</t>
    <rPh sb="2" eb="3">
      <t>ラン</t>
    </rPh>
    <phoneticPr fontId="4"/>
  </si>
  <si>
    <t>１７欄</t>
    <rPh sb="2" eb="3">
      <t>ラン</t>
    </rPh>
    <phoneticPr fontId="4"/>
  </si>
  <si>
    <t>１８欄</t>
    <rPh sb="2" eb="3">
      <t>ラン</t>
    </rPh>
    <phoneticPr fontId="4"/>
  </si>
  <si>
    <t>１９欄</t>
    <rPh sb="2" eb="3">
      <t>ラン</t>
    </rPh>
    <phoneticPr fontId="4"/>
  </si>
  <si>
    <t>２０欄</t>
    <rPh sb="2" eb="3">
      <t>ラン</t>
    </rPh>
    <phoneticPr fontId="4"/>
  </si>
  <si>
    <t>２１欄</t>
    <rPh sb="2" eb="3">
      <t>ラン</t>
    </rPh>
    <phoneticPr fontId="4"/>
  </si>
  <si>
    <t>２２欄</t>
    <rPh sb="2" eb="3">
      <t>ラン</t>
    </rPh>
    <phoneticPr fontId="4"/>
  </si>
  <si>
    <t>２３欄</t>
    <rPh sb="2" eb="3">
      <t>ラン</t>
    </rPh>
    <phoneticPr fontId="4"/>
  </si>
  <si>
    <t>２４欄</t>
    <rPh sb="2" eb="3">
      <t>ラン</t>
    </rPh>
    <phoneticPr fontId="4"/>
  </si>
  <si>
    <t>２５欄</t>
    <rPh sb="2" eb="3">
      <t>ラン</t>
    </rPh>
    <phoneticPr fontId="4"/>
  </si>
  <si>
    <t>２６欄</t>
    <rPh sb="2" eb="3">
      <t>ラン</t>
    </rPh>
    <phoneticPr fontId="4"/>
  </si>
  <si>
    <t>２７欄</t>
    <rPh sb="2" eb="3">
      <t>ラン</t>
    </rPh>
    <phoneticPr fontId="4"/>
  </si>
  <si>
    <t>２８欄</t>
    <rPh sb="2" eb="3">
      <t>ラン</t>
    </rPh>
    <phoneticPr fontId="4"/>
  </si>
  <si>
    <t>２９欄</t>
    <rPh sb="2" eb="3">
      <t>ラン</t>
    </rPh>
    <phoneticPr fontId="4"/>
  </si>
  <si>
    <t>３０欄</t>
    <rPh sb="2" eb="3">
      <t>ラン</t>
    </rPh>
    <phoneticPr fontId="4"/>
  </si>
  <si>
    <t>３１欄</t>
    <rPh sb="2" eb="3">
      <t>ラン</t>
    </rPh>
    <phoneticPr fontId="4"/>
  </si>
  <si>
    <t>３２欄</t>
    <rPh sb="2" eb="3">
      <t>ラン</t>
    </rPh>
    <phoneticPr fontId="4"/>
  </si>
  <si>
    <t>３３欄</t>
    <rPh sb="2" eb="3">
      <t>ラン</t>
    </rPh>
    <phoneticPr fontId="4"/>
  </si>
  <si>
    <t>３４欄</t>
    <rPh sb="2" eb="3">
      <t>ラン</t>
    </rPh>
    <phoneticPr fontId="4"/>
  </si>
  <si>
    <t>３５欄</t>
    <rPh sb="2" eb="3">
      <t>ラン</t>
    </rPh>
    <phoneticPr fontId="4"/>
  </si>
  <si>
    <t>３６欄</t>
    <rPh sb="2" eb="3">
      <t>ラン</t>
    </rPh>
    <phoneticPr fontId="4"/>
  </si>
  <si>
    <t>３７欄</t>
    <rPh sb="2" eb="3">
      <t>ラン</t>
    </rPh>
    <phoneticPr fontId="4"/>
  </si>
  <si>
    <t>３８欄</t>
    <rPh sb="2" eb="3">
      <t>ラン</t>
    </rPh>
    <phoneticPr fontId="4"/>
  </si>
  <si>
    <t>３９欄</t>
    <rPh sb="2" eb="3">
      <t>ラン</t>
    </rPh>
    <phoneticPr fontId="4"/>
  </si>
  <si>
    <t>４０欄</t>
    <rPh sb="2" eb="3">
      <t>ラン</t>
    </rPh>
    <phoneticPr fontId="4"/>
  </si>
  <si>
    <t>記載例→</t>
    <rPh sb="0" eb="3">
      <t>キサイレイ</t>
    </rPh>
    <phoneticPr fontId="41"/>
  </si>
  <si>
    <t>道路建設課</t>
    <rPh sb="0" eb="2">
      <t>ドウロ</t>
    </rPh>
    <rPh sb="2" eb="5">
      <t>ケンセツカ</t>
    </rPh>
    <phoneticPr fontId="4"/>
  </si>
  <si>
    <t>道路改築工事(○○工区)</t>
    <rPh sb="0" eb="2">
      <t>ドウロ</t>
    </rPh>
    <rPh sb="2" eb="4">
      <t>カイチク</t>
    </rPh>
    <rPh sb="4" eb="6">
      <t>コウジ</t>
    </rPh>
    <rPh sb="9" eb="11">
      <t>コウク</t>
    </rPh>
    <phoneticPr fontId="4"/>
  </si>
  <si>
    <t>○○市○○地内</t>
    <rPh sb="2" eb="3">
      <t>シ</t>
    </rPh>
    <rPh sb="5" eb="7">
      <t>チナイ</t>
    </rPh>
    <phoneticPr fontId="4"/>
  </si>
  <si>
    <t>○○建設㈱</t>
    <rPh sb="2" eb="4">
      <t>ケンセツ</t>
    </rPh>
    <phoneticPr fontId="4"/>
  </si>
  <si>
    <t>県外業者と長年の取引がある。</t>
    <rPh sb="0" eb="2">
      <t>ケンガイ</t>
    </rPh>
    <rPh sb="2" eb="4">
      <t>ギョウシャ</t>
    </rPh>
    <rPh sb="5" eb="7">
      <t>ナガネン</t>
    </rPh>
    <rPh sb="8" eb="10">
      <t>トリヒキ</t>
    </rPh>
    <phoneticPr fontId="4"/>
  </si>
  <si>
    <t>○○　○○</t>
    <phoneticPr fontId="4"/>
  </si>
  <si>
    <t>報告書とリンク→</t>
    <rPh sb="0" eb="3">
      <t>ホウコクショ</t>
    </rPh>
    <phoneticPr fontId="41"/>
  </si>
  <si>
    <t>手入力</t>
    <rPh sb="0" eb="3">
      <t>テニュウリョク</t>
    </rPh>
    <phoneticPr fontId="41"/>
  </si>
  <si>
    <t>【記入要領】</t>
    <rPh sb="1" eb="3">
      <t>キニュウ</t>
    </rPh>
    <rPh sb="3" eb="5">
      <t>ヨウリョウ</t>
    </rPh>
    <phoneticPr fontId="4"/>
  </si>
  <si>
    <t>【A欄】・【B欄】コード</t>
    <rPh sb="2" eb="3">
      <t>ラン</t>
    </rPh>
    <rPh sb="7" eb="8">
      <t>ラン</t>
    </rPh>
    <phoneticPr fontId="4"/>
  </si>
  <si>
    <t>【D欄】コード</t>
    <rPh sb="2" eb="3">
      <t>ラン</t>
    </rPh>
    <phoneticPr fontId="4"/>
  </si>
  <si>
    <t>１．調査対象工事は，H31.4.1～R02.3.31完成の全ての工事を記入下さい。（H30繰越工事を含む。）</t>
    <rPh sb="2" eb="4">
      <t>チョウサ</t>
    </rPh>
    <rPh sb="4" eb="6">
      <t>タイショウ</t>
    </rPh>
    <rPh sb="6" eb="8">
      <t>コウジ</t>
    </rPh>
    <rPh sb="45" eb="47">
      <t>クリコシ</t>
    </rPh>
    <rPh sb="47" eb="49">
      <t>コウジ</t>
    </rPh>
    <rPh sb="50" eb="51">
      <t>フク</t>
    </rPh>
    <phoneticPr fontId="4"/>
  </si>
  <si>
    <t>施工能力又は実績を有する業者が存在しない。</t>
    <phoneticPr fontId="4"/>
  </si>
  <si>
    <t>県内に本店がある。</t>
    <rPh sb="0" eb="2">
      <t>ケンナイ</t>
    </rPh>
    <rPh sb="3" eb="5">
      <t>ホンテン</t>
    </rPh>
    <phoneticPr fontId="4"/>
  </si>
  <si>
    <t>県産資材として製造・流通していない。</t>
    <phoneticPr fontId="4"/>
  </si>
  <si>
    <t>２．下請無し及び材料承認不要工事については，１～8欄までを記入下さい。</t>
    <rPh sb="2" eb="4">
      <t>シタウケ</t>
    </rPh>
    <rPh sb="4" eb="5">
      <t>ナ</t>
    </rPh>
    <rPh sb="6" eb="7">
      <t>オヨ</t>
    </rPh>
    <rPh sb="8" eb="10">
      <t>ザイリョウ</t>
    </rPh>
    <rPh sb="10" eb="12">
      <t>ショウニン</t>
    </rPh>
    <rPh sb="12" eb="14">
      <t>フヨウ</t>
    </rPh>
    <rPh sb="14" eb="16">
      <t>コウジ</t>
    </rPh>
    <rPh sb="25" eb="26">
      <t>ラン</t>
    </rPh>
    <rPh sb="29" eb="31">
      <t>キニュウ</t>
    </rPh>
    <rPh sb="31" eb="32">
      <t>クダ</t>
    </rPh>
    <phoneticPr fontId="4"/>
  </si>
  <si>
    <t>施工時期が合致する業者が存在しない。</t>
    <phoneticPr fontId="4"/>
  </si>
  <si>
    <t>県外に本店がある県内支店・営業所を利用。</t>
    <rPh sb="0" eb="2">
      <t>ケンガイ</t>
    </rPh>
    <rPh sb="3" eb="5">
      <t>ホンテン</t>
    </rPh>
    <rPh sb="8" eb="10">
      <t>ケンナイ</t>
    </rPh>
    <rPh sb="10" eb="12">
      <t>シテン</t>
    </rPh>
    <rPh sb="13" eb="16">
      <t>エイギョウショ</t>
    </rPh>
    <rPh sb="17" eb="19">
      <t>リヨウ</t>
    </rPh>
    <phoneticPr fontId="4"/>
  </si>
  <si>
    <t>県産資材では品質が確保できない。</t>
    <phoneticPr fontId="4"/>
  </si>
  <si>
    <t>３．下請業者については，1次下請けまでを調査対象とします。</t>
    <rPh sb="2" eb="4">
      <t>シタウケ</t>
    </rPh>
    <rPh sb="4" eb="6">
      <t>ギョウシャ</t>
    </rPh>
    <rPh sb="13" eb="14">
      <t>ジ</t>
    </rPh>
    <rPh sb="14" eb="16">
      <t>シタウ</t>
    </rPh>
    <rPh sb="20" eb="22">
      <t>チョウサ</t>
    </rPh>
    <rPh sb="22" eb="24">
      <t>タイショウ</t>
    </rPh>
    <phoneticPr fontId="4"/>
  </si>
  <si>
    <t>契約金額で合意できる業者が存在しない。</t>
    <phoneticPr fontId="4"/>
  </si>
  <si>
    <t>県外の本店，支店・営業所を利用。</t>
    <rPh sb="0" eb="2">
      <t>ケンガイ</t>
    </rPh>
    <rPh sb="3" eb="5">
      <t>ホンテン</t>
    </rPh>
    <rPh sb="6" eb="8">
      <t>シテン</t>
    </rPh>
    <rPh sb="9" eb="12">
      <t>エイギョウショ</t>
    </rPh>
    <rPh sb="13" eb="15">
      <t>リヨウ</t>
    </rPh>
    <phoneticPr fontId="4"/>
  </si>
  <si>
    <t>県産資材では必要数量を確保できず，工期・納期に支障がある。</t>
    <phoneticPr fontId="4"/>
  </si>
  <si>
    <t>４．着色されたセルは記入しないで下さい。</t>
    <rPh sb="2" eb="4">
      <t>チャクショク</t>
    </rPh>
    <rPh sb="10" eb="12">
      <t>キニュウ</t>
    </rPh>
    <rPh sb="16" eb="17">
      <t>クダ</t>
    </rPh>
    <phoneticPr fontId="4"/>
  </si>
  <si>
    <t>その他</t>
    <phoneticPr fontId="4"/>
  </si>
  <si>
    <t>県産資材の価格が高い。</t>
    <phoneticPr fontId="4"/>
  </si>
  <si>
    <t>（注）⑤に該当がある場合は，具体的な不使用理由（最も多い理由）を記載して下さい。</t>
    <rPh sb="1" eb="2">
      <t>チュウ</t>
    </rPh>
    <rPh sb="5" eb="7">
      <t>ガイトウ</t>
    </rPh>
    <rPh sb="10" eb="12">
      <t>バアイ</t>
    </rPh>
    <rPh sb="14" eb="17">
      <t>グタイテキ</t>
    </rPh>
    <rPh sb="18" eb="21">
      <t>フシヨウ</t>
    </rPh>
    <rPh sb="21" eb="23">
      <t>リユウ</t>
    </rPh>
    <rPh sb="24" eb="25">
      <t>モット</t>
    </rPh>
    <rPh sb="26" eb="27">
      <t>オオ</t>
    </rPh>
    <rPh sb="28" eb="30">
      <t>リユウ</t>
    </rPh>
    <rPh sb="32" eb="34">
      <t>キサイ</t>
    </rPh>
    <rPh sb="36" eb="37">
      <t>クダ</t>
    </rPh>
    <phoneticPr fontId="4"/>
  </si>
  <si>
    <t>【様式－２】　建設資材使用実績調査　一覧</t>
    <rPh sb="15" eb="17">
      <t>チョウサ</t>
    </rPh>
    <phoneticPr fontId="4"/>
  </si>
  <si>
    <t>指定資材</t>
    <rPh sb="0" eb="2">
      <t>シテイ</t>
    </rPh>
    <rPh sb="2" eb="4">
      <t>シザイ</t>
    </rPh>
    <phoneticPr fontId="41"/>
  </si>
  <si>
    <t>その他資材</t>
    <rPh sb="2" eb="3">
      <t>タ</t>
    </rPh>
    <rPh sb="3" eb="5">
      <t>シザイ</t>
    </rPh>
    <phoneticPr fontId="41"/>
  </si>
  <si>
    <t>工事名</t>
    <phoneticPr fontId="4"/>
  </si>
  <si>
    <t>工事箇所</t>
    <phoneticPr fontId="4"/>
  </si>
  <si>
    <t>No.</t>
    <phoneticPr fontId="41"/>
  </si>
  <si>
    <t>材料名</t>
    <rPh sb="0" eb="2">
      <t>ザイリョウ</t>
    </rPh>
    <rPh sb="2" eb="3">
      <t>メイ</t>
    </rPh>
    <phoneticPr fontId="41"/>
  </si>
  <si>
    <t>規格</t>
    <rPh sb="0" eb="2">
      <t>キカク</t>
    </rPh>
    <phoneticPr fontId="41"/>
  </si>
  <si>
    <t>県産
資材</t>
    <rPh sb="0" eb="2">
      <t>ケンサン</t>
    </rPh>
    <rPh sb="3" eb="5">
      <t>シザイ</t>
    </rPh>
    <phoneticPr fontId="41"/>
  </si>
  <si>
    <t>数量</t>
    <rPh sb="0" eb="2">
      <t>スウリョウ</t>
    </rPh>
    <phoneticPr fontId="41"/>
  </si>
  <si>
    <t>単位</t>
    <rPh sb="0" eb="2">
      <t>タンイ</t>
    </rPh>
    <phoneticPr fontId="41"/>
  </si>
  <si>
    <t>金額
（千円）</t>
    <rPh sb="0" eb="2">
      <t>キンガク</t>
    </rPh>
    <rPh sb="4" eb="6">
      <t>センエン</t>
    </rPh>
    <phoneticPr fontId="41"/>
  </si>
  <si>
    <t>調達業者</t>
    <rPh sb="0" eb="2">
      <t>チョウタツ</t>
    </rPh>
    <rPh sb="2" eb="4">
      <t>ギョウシャ</t>
    </rPh>
    <phoneticPr fontId="41"/>
  </si>
  <si>
    <t>Ｕ形側溝</t>
    <phoneticPr fontId="41"/>
  </si>
  <si>
    <t>300x300x200</t>
    <phoneticPr fontId="41"/>
  </si>
  <si>
    <t>ｍ</t>
    <phoneticPr fontId="41"/>
  </si>
  <si>
    <t>－</t>
  </si>
  <si>
    <t>鋼管杭</t>
    <phoneticPr fontId="41"/>
  </si>
  <si>
    <t>SKK400</t>
    <phoneticPr fontId="41"/>
  </si>
  <si>
    <t>×</t>
  </si>
  <si>
    <t>Ｌ形側溝</t>
    <phoneticPr fontId="41"/>
  </si>
  <si>
    <t>250A</t>
    <phoneticPr fontId="41"/>
  </si>
  <si>
    <t>コンクリート積ブロック</t>
    <phoneticPr fontId="41"/>
  </si>
  <si>
    <t>300x400x350</t>
    <phoneticPr fontId="41"/>
  </si>
  <si>
    <t>m2</t>
    <phoneticPr fontId="41"/>
  </si>
  <si>
    <t>落蓋側溝Ａ型・ＣＧ型</t>
    <phoneticPr fontId="41"/>
  </si>
  <si>
    <t>300x300x2000</t>
    <phoneticPr fontId="41"/>
  </si>
  <si>
    <t>蓋版</t>
    <phoneticPr fontId="41"/>
  </si>
  <si>
    <t>300用</t>
    <phoneticPr fontId="41"/>
  </si>
  <si>
    <t>枚</t>
    <rPh sb="0" eb="1">
      <t>マイ</t>
    </rPh>
    <phoneticPr fontId="41"/>
  </si>
  <si>
    <t>△</t>
  </si>
  <si>
    <t>レディミクストコンクリート</t>
    <phoneticPr fontId="41"/>
  </si>
  <si>
    <t>18-8-20</t>
    <phoneticPr fontId="41"/>
  </si>
  <si>
    <t>ｔ</t>
    <phoneticPr fontId="41"/>
  </si>
  <si>
    <t>砕石</t>
    <phoneticPr fontId="41"/>
  </si>
  <si>
    <t>40mm</t>
    <phoneticPr fontId="41"/>
  </si>
  <si>
    <t>m3</t>
    <phoneticPr fontId="41"/>
  </si>
  <si>
    <t>県産（県内）使用率</t>
    <rPh sb="0" eb="2">
      <t>ケンサン</t>
    </rPh>
    <rPh sb="3" eb="5">
      <t>ケンナイ</t>
    </rPh>
    <rPh sb="6" eb="9">
      <t>シヨウリツ</t>
    </rPh>
    <phoneticPr fontId="41"/>
  </si>
  <si>
    <t>品目</t>
    <rPh sb="0" eb="2">
      <t>ヒンモク</t>
    </rPh>
    <phoneticPr fontId="41"/>
  </si>
  <si>
    <t>○</t>
    <phoneticPr fontId="41"/>
  </si>
  <si>
    <t>金額</t>
    <rPh sb="0" eb="2">
      <t>キンガク</t>
    </rPh>
    <phoneticPr fontId="41"/>
  </si>
  <si>
    <t>△</t>
    <phoneticPr fontId="41"/>
  </si>
  <si>
    <t>×</t>
    <phoneticPr fontId="41"/>
  </si>
  <si>
    <t>全</t>
    <rPh sb="0" eb="1">
      <t>ゼン</t>
    </rPh>
    <phoneticPr fontId="41"/>
  </si>
  <si>
    <t>県単道路整備(改良)工事（○○工区）</t>
    <rPh sb="0" eb="2">
      <t>ケンタン</t>
    </rPh>
    <rPh sb="2" eb="4">
      <t>ドウロ</t>
    </rPh>
    <rPh sb="4" eb="6">
      <t>セイビ</t>
    </rPh>
    <rPh sb="7" eb="9">
      <t>カイリョウ</t>
    </rPh>
    <rPh sb="10" eb="12">
      <t>コウジ</t>
    </rPh>
    <rPh sb="15" eb="17">
      <t>コウク</t>
    </rPh>
    <phoneticPr fontId="4"/>
  </si>
  <si>
    <t>○○町○○地内</t>
    <rPh sb="2" eb="3">
      <t>チョウ</t>
    </rPh>
    <rPh sb="5" eb="7">
      <t>チナイ</t>
    </rPh>
    <phoneticPr fontId="4"/>
  </si>
  <si>
    <t>区画線</t>
    <rPh sb="0" eb="2">
      <t>クカク</t>
    </rPh>
    <rPh sb="2" eb="3">
      <t>セン</t>
    </rPh>
    <phoneticPr fontId="4"/>
  </si>
  <si>
    <t>ﾀﾞｸﾀｲﾙ製高欄</t>
    <rPh sb="6" eb="7">
      <t>セイ</t>
    </rPh>
    <rPh sb="7" eb="9">
      <t>コウラン</t>
    </rPh>
    <phoneticPr fontId="4"/>
  </si>
  <si>
    <t>下請工事における管内建設業者等不活用状況報告書</t>
    <rPh sb="0" eb="2">
      <t>シタウケ</t>
    </rPh>
    <rPh sb="2" eb="4">
      <t>コウジ</t>
    </rPh>
    <rPh sb="8" eb="10">
      <t>カンナイ</t>
    </rPh>
    <rPh sb="10" eb="12">
      <t>ケンセツ</t>
    </rPh>
    <rPh sb="12" eb="14">
      <t>ギョウシャ</t>
    </rPh>
    <rPh sb="14" eb="15">
      <t>トウ</t>
    </rPh>
    <rPh sb="15" eb="16">
      <t>フ</t>
    </rPh>
    <rPh sb="16" eb="18">
      <t>カツヨウ</t>
    </rPh>
    <rPh sb="18" eb="20">
      <t>ジョウキョウ</t>
    </rPh>
    <rPh sb="20" eb="23">
      <t>ホウコクショ</t>
    </rPh>
    <phoneticPr fontId="6"/>
  </si>
  <si>
    <t>工　事　名：</t>
    <rPh sb="0" eb="1">
      <t>タクミ</t>
    </rPh>
    <rPh sb="2" eb="3">
      <t>コト</t>
    </rPh>
    <rPh sb="4" eb="5">
      <t>メイ</t>
    </rPh>
    <phoneticPr fontId="6"/>
  </si>
  <si>
    <t>請負業者名：</t>
    <rPh sb="0" eb="2">
      <t>ウケオイ</t>
    </rPh>
    <rPh sb="2" eb="4">
      <t>ギョウシャ</t>
    </rPh>
    <rPh sb="4" eb="5">
      <t>メイ</t>
    </rPh>
    <phoneticPr fontId="6"/>
  </si>
  <si>
    <t>下請工事における管内建設業者等の不活用理由</t>
    <rPh sb="0" eb="2">
      <t>シタウケ</t>
    </rPh>
    <rPh sb="2" eb="4">
      <t>コウジ</t>
    </rPh>
    <rPh sb="8" eb="10">
      <t>カンナイ</t>
    </rPh>
    <rPh sb="10" eb="12">
      <t>ケンセツ</t>
    </rPh>
    <rPh sb="12" eb="14">
      <t>ギョウシャ</t>
    </rPh>
    <rPh sb="14" eb="15">
      <t>トウ</t>
    </rPh>
    <rPh sb="16" eb="17">
      <t>フ</t>
    </rPh>
    <rPh sb="17" eb="19">
      <t>カツヨウ</t>
    </rPh>
    <rPh sb="19" eb="21">
      <t>リユウ</t>
    </rPh>
    <phoneticPr fontId="6"/>
  </si>
  <si>
    <t>下請階層</t>
    <rPh sb="0" eb="2">
      <t>シタウケ</t>
    </rPh>
    <rPh sb="2" eb="4">
      <t>カイソウ</t>
    </rPh>
    <phoneticPr fontId="6"/>
  </si>
  <si>
    <t>建設業者名</t>
    <rPh sb="0" eb="2">
      <t>ケンセツ</t>
    </rPh>
    <rPh sb="2" eb="5">
      <t>ギョウシャメイ</t>
    </rPh>
    <phoneticPr fontId="41"/>
  </si>
  <si>
    <t>住所
（県・市町村名）</t>
    <rPh sb="0" eb="2">
      <t>ジュウショ</t>
    </rPh>
    <rPh sb="4" eb="5">
      <t>ケン</t>
    </rPh>
    <rPh sb="6" eb="9">
      <t>シチョウソン</t>
    </rPh>
    <rPh sb="9" eb="10">
      <t>メイ</t>
    </rPh>
    <phoneticPr fontId="6"/>
  </si>
  <si>
    <t>区分</t>
    <rPh sb="0" eb="2">
      <t>クブン</t>
    </rPh>
    <phoneticPr fontId="41"/>
  </si>
  <si>
    <t>下請工事
概　　要</t>
    <rPh sb="0" eb="2">
      <t>シタウ</t>
    </rPh>
    <rPh sb="2" eb="4">
      <t>コウジ</t>
    </rPh>
    <rPh sb="5" eb="6">
      <t>オオム</t>
    </rPh>
    <rPh sb="8" eb="9">
      <t>ヨウ</t>
    </rPh>
    <phoneticPr fontId="41"/>
  </si>
  <si>
    <t>不活用理由</t>
    <rPh sb="0" eb="1">
      <t>フ</t>
    </rPh>
    <rPh sb="1" eb="3">
      <t>カツヨウ</t>
    </rPh>
    <rPh sb="3" eb="5">
      <t>リユウ</t>
    </rPh>
    <phoneticPr fontId="41"/>
  </si>
  <si>
    <t>番号</t>
    <rPh sb="0" eb="2">
      <t>バンゴウ</t>
    </rPh>
    <phoneticPr fontId="41"/>
  </si>
  <si>
    <t>具体的理由</t>
    <rPh sb="0" eb="3">
      <t>グタイテキ</t>
    </rPh>
    <rPh sb="3" eb="5">
      <t>リユウ</t>
    </rPh>
    <phoneticPr fontId="41"/>
  </si>
  <si>
    <t>一次</t>
  </si>
  <si>
    <t>（株）○○建設</t>
    <rPh sb="0" eb="3">
      <t>カブ</t>
    </rPh>
    <rPh sb="5" eb="7">
      <t>ケンセツ</t>
    </rPh>
    <phoneticPr fontId="41"/>
  </si>
  <si>
    <t>○○○市○○町</t>
    <rPh sb="3" eb="4">
      <t>シ</t>
    </rPh>
    <rPh sb="6" eb="7">
      <t>チョウ</t>
    </rPh>
    <phoneticPr fontId="41"/>
  </si>
  <si>
    <t>県内</t>
  </si>
  <si>
    <t>コンクリート工　鉄筋工
型枠工</t>
    <rPh sb="6" eb="7">
      <t>コウ</t>
    </rPh>
    <rPh sb="8" eb="10">
      <t>テッキン</t>
    </rPh>
    <rPh sb="10" eb="11">
      <t>コウ</t>
    </rPh>
    <rPh sb="12" eb="14">
      <t>カタワク</t>
    </rPh>
    <rPh sb="14" eb="15">
      <t>コウ</t>
    </rPh>
    <phoneticPr fontId="41"/>
  </si>
  <si>
    <t>②</t>
  </si>
  <si>
    <t>二次</t>
  </si>
  <si>
    <t>△△建設（株）</t>
    <rPh sb="2" eb="4">
      <t>ケンセツ</t>
    </rPh>
    <rPh sb="4" eb="7">
      <t>カブ</t>
    </rPh>
    <phoneticPr fontId="41"/>
  </si>
  <si>
    <t>△△△県△△市</t>
    <rPh sb="3" eb="4">
      <t>ケン</t>
    </rPh>
    <rPh sb="6" eb="7">
      <t>シ</t>
    </rPh>
    <phoneticPr fontId="41"/>
  </si>
  <si>
    <t>県外</t>
  </si>
  <si>
    <t>照明設備</t>
    <rPh sb="0" eb="2">
      <t>ショウメイ</t>
    </rPh>
    <rPh sb="2" eb="4">
      <t>セツビ</t>
    </rPh>
    <phoneticPr fontId="41"/>
  </si>
  <si>
    <t>①</t>
  </si>
  <si>
    <t>三次</t>
  </si>
  <si>
    <t>（有）□□建設</t>
    <rPh sb="0" eb="3">
      <t>ユウ</t>
    </rPh>
    <rPh sb="5" eb="7">
      <t>ケンセツ</t>
    </rPh>
    <phoneticPr fontId="41"/>
  </si>
  <si>
    <t>□□□市□□町</t>
    <rPh sb="3" eb="4">
      <t>シ</t>
    </rPh>
    <rPh sb="6" eb="7">
      <t>チョウ</t>
    </rPh>
    <phoneticPr fontId="41"/>
  </si>
  <si>
    <t>鉄筋工</t>
    <rPh sb="0" eb="3">
      <t>テッキンコウ</t>
    </rPh>
    <phoneticPr fontId="41"/>
  </si>
  <si>
    <t>③</t>
  </si>
  <si>
    <t>県産資材等不使用状況報告書</t>
    <rPh sb="0" eb="2">
      <t>ケンサン</t>
    </rPh>
    <rPh sb="2" eb="4">
      <t>シザイ</t>
    </rPh>
    <rPh sb="4" eb="5">
      <t>トウ</t>
    </rPh>
    <rPh sb="5" eb="8">
      <t>フシヨウ</t>
    </rPh>
    <rPh sb="8" eb="10">
      <t>ジョウキョウ</t>
    </rPh>
    <rPh sb="10" eb="13">
      <t>ホウコクショ</t>
    </rPh>
    <phoneticPr fontId="6"/>
  </si>
  <si>
    <t>指定資材における県産資材等不使用理由</t>
    <rPh sb="0" eb="2">
      <t>シテイ</t>
    </rPh>
    <rPh sb="2" eb="4">
      <t>シザイ</t>
    </rPh>
    <rPh sb="8" eb="10">
      <t>ケンサン</t>
    </rPh>
    <rPh sb="10" eb="12">
      <t>シザイ</t>
    </rPh>
    <rPh sb="12" eb="13">
      <t>トウ</t>
    </rPh>
    <rPh sb="13" eb="16">
      <t>フシヨウ</t>
    </rPh>
    <rPh sb="16" eb="18">
      <t>リユウ</t>
    </rPh>
    <phoneticPr fontId="6"/>
  </si>
  <si>
    <t>材料名</t>
    <rPh sb="0" eb="3">
      <t>ザイリョウメイ</t>
    </rPh>
    <phoneticPr fontId="6"/>
  </si>
  <si>
    <t>規格</t>
    <rPh sb="0" eb="2">
      <t>キカク</t>
    </rPh>
    <phoneticPr fontId="6"/>
  </si>
  <si>
    <t>予定
数量</t>
    <rPh sb="0" eb="2">
      <t>ヨテイ</t>
    </rPh>
    <rPh sb="3" eb="5">
      <t>スウリョウ</t>
    </rPh>
    <phoneticPr fontId="6"/>
  </si>
  <si>
    <t>単位</t>
    <rPh sb="0" eb="2">
      <t>タンイ</t>
    </rPh>
    <phoneticPr fontId="6"/>
  </si>
  <si>
    <t>製造工場名</t>
    <rPh sb="0" eb="2">
      <t>セイゾウ</t>
    </rPh>
    <rPh sb="2" eb="4">
      <t>コウジョウ</t>
    </rPh>
    <rPh sb="4" eb="5">
      <t>メイ</t>
    </rPh>
    <phoneticPr fontId="6"/>
  </si>
  <si>
    <t>理由番号</t>
    <rPh sb="0" eb="2">
      <t>リユウ</t>
    </rPh>
    <rPh sb="2" eb="4">
      <t>バンゴウ</t>
    </rPh>
    <phoneticPr fontId="6"/>
  </si>
  <si>
    <t>調達業者名（本店名）</t>
    <rPh sb="0" eb="2">
      <t>チョウタツ</t>
    </rPh>
    <rPh sb="2" eb="4">
      <t>ギョウシャ</t>
    </rPh>
    <rPh sb="4" eb="5">
      <t>メイ</t>
    </rPh>
    <rPh sb="6" eb="8">
      <t>ホンテン</t>
    </rPh>
    <rPh sb="8" eb="9">
      <t>メイ</t>
    </rPh>
    <phoneticPr fontId="6"/>
  </si>
  <si>
    <t>県内
本支店</t>
    <rPh sb="0" eb="2">
      <t>ケンナイ</t>
    </rPh>
    <rPh sb="3" eb="6">
      <t>ホンシテン</t>
    </rPh>
    <phoneticPr fontId="41"/>
  </si>
  <si>
    <t>不使用理由</t>
    <rPh sb="0" eb="3">
      <t>フシヨウ</t>
    </rPh>
    <rPh sb="3" eb="5">
      <t>リユウ</t>
    </rPh>
    <phoneticPr fontId="41"/>
  </si>
  <si>
    <t>所　在　地</t>
  </si>
  <si>
    <t>根拠資料</t>
    <rPh sb="0" eb="2">
      <t>コンキョ</t>
    </rPh>
    <rPh sb="2" eb="4">
      <t>シリョウ</t>
    </rPh>
    <phoneticPr fontId="6"/>
  </si>
  <si>
    <t>支店名</t>
    <rPh sb="0" eb="3">
      <t>シテンメイ</t>
    </rPh>
    <phoneticPr fontId="6"/>
  </si>
  <si>
    <t>ｍ</t>
  </si>
  <si>
    <t>○○○（株）　○○工場</t>
    <phoneticPr fontId="41"/>
  </si>
  <si>
    <t>（株）○○</t>
    <rPh sb="0" eb="3">
      <t>カブ</t>
    </rPh>
    <phoneticPr fontId="41"/>
  </si>
  <si>
    <t>－</t>
    <phoneticPr fontId="41"/>
  </si>
  <si>
    <t>○○○県○○○市○○町○○</t>
    <phoneticPr fontId="41"/>
  </si>
  <si>
    <t>証明書</t>
  </si>
  <si>
    <t>△△△（株）　△△工場</t>
  </si>
  <si>
    <t>④</t>
  </si>
  <si>
    <t>△△△（株）</t>
    <rPh sb="3" eb="6">
      <t>カブ</t>
    </rPh>
    <phoneticPr fontId="41"/>
  </si>
  <si>
    <t>（理由を記載）</t>
    <rPh sb="1" eb="3">
      <t>リユウ</t>
    </rPh>
    <rPh sb="4" eb="6">
      <t>キサイ</t>
    </rPh>
    <phoneticPr fontId="41"/>
  </si>
  <si>
    <t>△△△県△△△市△△町△△</t>
  </si>
  <si>
    <t>見積書</t>
  </si>
  <si>
    <t>鹿児島支店</t>
    <rPh sb="0" eb="3">
      <t>カゴシマ</t>
    </rPh>
    <rPh sb="3" eb="5">
      <t>シテン</t>
    </rPh>
    <phoneticPr fontId="41"/>
  </si>
  <si>
    <t>◎◎◎（株）　◎◎工場</t>
    <phoneticPr fontId="41"/>
  </si>
  <si>
    <t>⑤</t>
  </si>
  <si>
    <t>◎◎◎（株）</t>
    <rPh sb="3" eb="6">
      <t>カブ</t>
    </rPh>
    <phoneticPr fontId="41"/>
  </si>
  <si>
    <t>◎◎◎県◎◎◎市◎◎町◎◎</t>
    <phoneticPr fontId="41"/>
  </si>
  <si>
    <t>理由書</t>
  </si>
  <si>
    <t>◎◎◎営業所</t>
    <rPh sb="3" eb="6">
      <t>エイギョウショ</t>
    </rPh>
    <phoneticPr fontId="41"/>
  </si>
  <si>
    <t>(記載要領)</t>
    <rPh sb="1" eb="3">
      <t>キサイ</t>
    </rPh>
    <rPh sb="3" eb="5">
      <t>ヨウリョウ</t>
    </rPh>
    <phoneticPr fontId="6"/>
  </si>
  <si>
    <t>１；</t>
    <phoneticPr fontId="6"/>
  </si>
  <si>
    <t>① 県産資材として製造・流通していない。（証明書）</t>
    <rPh sb="2" eb="4">
      <t>ケンサン</t>
    </rPh>
    <rPh sb="4" eb="6">
      <t>シザイ</t>
    </rPh>
    <rPh sb="9" eb="11">
      <t>セイゾウ</t>
    </rPh>
    <rPh sb="12" eb="14">
      <t>リュウツウ</t>
    </rPh>
    <rPh sb="21" eb="24">
      <t>ショウメイショ</t>
    </rPh>
    <phoneticPr fontId="6"/>
  </si>
  <si>
    <t>② 県産資材では品質が確保できない。（証明書）</t>
    <rPh sb="2" eb="4">
      <t>ケンサン</t>
    </rPh>
    <rPh sb="4" eb="6">
      <t>シザイ</t>
    </rPh>
    <rPh sb="8" eb="10">
      <t>ヒンシツ</t>
    </rPh>
    <rPh sb="11" eb="13">
      <t>カクホ</t>
    </rPh>
    <rPh sb="19" eb="22">
      <t>ショウメイショ</t>
    </rPh>
    <phoneticPr fontId="6"/>
  </si>
  <si>
    <t>④ 県産資材の価格が高い。（見積書）</t>
    <rPh sb="2" eb="4">
      <t>ケンサン</t>
    </rPh>
    <rPh sb="4" eb="6">
      <t>シザイ</t>
    </rPh>
    <rPh sb="7" eb="9">
      <t>カカク</t>
    </rPh>
    <rPh sb="10" eb="11">
      <t>タカ</t>
    </rPh>
    <rPh sb="14" eb="17">
      <t>ミツモリショ</t>
    </rPh>
    <phoneticPr fontId="6"/>
  </si>
  <si>
    <t>⑤ その他（使用できない具体的な理由を記載した理由書）</t>
    <rPh sb="6" eb="8">
      <t>シヨウ</t>
    </rPh>
    <rPh sb="23" eb="26">
      <t>リユウショ</t>
    </rPh>
    <phoneticPr fontId="6"/>
  </si>
  <si>
    <t>２；</t>
    <phoneticPr fontId="6"/>
  </si>
  <si>
    <t>３；</t>
    <phoneticPr fontId="6"/>
  </si>
  <si>
    <t>年</t>
    <rPh sb="0" eb="1">
      <t>ネン</t>
    </rPh>
    <phoneticPr fontId="4"/>
  </si>
  <si>
    <t>月</t>
    <rPh sb="0" eb="1">
      <t>ガツ</t>
    </rPh>
    <phoneticPr fontId="4"/>
  </si>
  <si>
    <t>日</t>
    <rPh sb="0" eb="1">
      <t>ニチ</t>
    </rPh>
    <phoneticPr fontId="4"/>
  </si>
  <si>
    <t>施工体制台帳（作成例）</t>
    <rPh sb="0" eb="1">
      <t>シ</t>
    </rPh>
    <rPh sb="1" eb="2">
      <t>コウ</t>
    </rPh>
    <rPh sb="2" eb="3">
      <t>カラダ</t>
    </rPh>
    <rPh sb="3" eb="4">
      <t>セイ</t>
    </rPh>
    <rPh sb="4" eb="6">
      <t>ダイチョウ</t>
    </rPh>
    <rPh sb="7" eb="9">
      <t>サクセイ</t>
    </rPh>
    <rPh sb="9" eb="10">
      <t>レイ</t>
    </rPh>
    <phoneticPr fontId="4"/>
  </si>
  <si>
    <t>《下請負人に関する事項》</t>
    <rPh sb="1" eb="2">
      <t>シタ</t>
    </rPh>
    <rPh sb="2" eb="4">
      <t>ウケオ</t>
    </rPh>
    <rPh sb="4" eb="5">
      <t>ヒト</t>
    </rPh>
    <rPh sb="6" eb="7">
      <t>カン</t>
    </rPh>
    <rPh sb="9" eb="11">
      <t>ジコウ</t>
    </rPh>
    <phoneticPr fontId="4"/>
  </si>
  <si>
    <t>［会社名・事業者ID］</t>
    <rPh sb="1" eb="4">
      <t>カイシャメイ</t>
    </rPh>
    <rPh sb="5" eb="7">
      <t>ジギョウ</t>
    </rPh>
    <rPh sb="7" eb="8">
      <t>シャ</t>
    </rPh>
    <phoneticPr fontId="4"/>
  </si>
  <si>
    <t>会社名・
事業者ID</t>
    <rPh sb="0" eb="3">
      <t>カイシャメイ</t>
    </rPh>
    <rPh sb="5" eb="8">
      <t>ジギョウシャ</t>
    </rPh>
    <phoneticPr fontId="4"/>
  </si>
  <si>
    <t>代表者名</t>
    <rPh sb="0" eb="2">
      <t>ダイヒョウ</t>
    </rPh>
    <rPh sb="2" eb="3">
      <t>シャ</t>
    </rPh>
    <rPh sb="3" eb="4">
      <t>メイ</t>
    </rPh>
    <phoneticPr fontId="4"/>
  </si>
  <si>
    <t>［事業所名・現場ID］</t>
    <rPh sb="1" eb="4">
      <t>ジギョウショ</t>
    </rPh>
    <rPh sb="4" eb="5">
      <t>カイシャメイ</t>
    </rPh>
    <rPh sb="6" eb="8">
      <t>ゲンバ</t>
    </rPh>
    <phoneticPr fontId="4"/>
  </si>
  <si>
    <t>建設業の
許可</t>
    <rPh sb="0" eb="3">
      <t>ケンセツギョウ</t>
    </rPh>
    <rPh sb="5" eb="7">
      <t>キョカ</t>
    </rPh>
    <phoneticPr fontId="4"/>
  </si>
  <si>
    <t>許　可　業　種</t>
    <rPh sb="0" eb="1">
      <t>モト</t>
    </rPh>
    <rPh sb="2" eb="3">
      <t>カ</t>
    </rPh>
    <rPh sb="4" eb="5">
      <t>ギョウ</t>
    </rPh>
    <rPh sb="6" eb="7">
      <t>シュ</t>
    </rPh>
    <phoneticPr fontId="4"/>
  </si>
  <si>
    <t>許　可　番　号</t>
    <rPh sb="0" eb="3">
      <t>キョカ</t>
    </rPh>
    <rPh sb="4" eb="7">
      <t>バンゴウ</t>
    </rPh>
    <phoneticPr fontId="4"/>
  </si>
  <si>
    <t>許可（更新）年月日</t>
    <rPh sb="0" eb="2">
      <t>キョカ</t>
    </rPh>
    <rPh sb="3" eb="5">
      <t>コウシン</t>
    </rPh>
    <rPh sb="6" eb="9">
      <t>ネンガッピ</t>
    </rPh>
    <phoneticPr fontId="4"/>
  </si>
  <si>
    <t>工事業</t>
    <rPh sb="0" eb="2">
      <t>コウジ</t>
    </rPh>
    <rPh sb="2" eb="3">
      <t>ギョウ</t>
    </rPh>
    <phoneticPr fontId="4"/>
  </si>
  <si>
    <t>大臣　特定</t>
    <rPh sb="0" eb="2">
      <t>ダイジン</t>
    </rPh>
    <rPh sb="3" eb="5">
      <t>トクテイ</t>
    </rPh>
    <phoneticPr fontId="4"/>
  </si>
  <si>
    <t xml:space="preserve">        第　　　　号</t>
    <rPh sb="8" eb="9">
      <t>ダイ</t>
    </rPh>
    <rPh sb="13" eb="14">
      <t>ゴウ</t>
    </rPh>
    <phoneticPr fontId="4"/>
  </si>
  <si>
    <t>　　年　　月　　日</t>
    <rPh sb="2" eb="3">
      <t>ネン</t>
    </rPh>
    <rPh sb="5" eb="6">
      <t>ガツ</t>
    </rPh>
    <rPh sb="8" eb="9">
      <t>ニチ</t>
    </rPh>
    <phoneticPr fontId="4"/>
  </si>
  <si>
    <t>工事名称
及び
工事内容</t>
    <rPh sb="0" eb="2">
      <t>コウジ</t>
    </rPh>
    <rPh sb="2" eb="4">
      <t>メイショウ</t>
    </rPh>
    <rPh sb="5" eb="6">
      <t>オヨ</t>
    </rPh>
    <rPh sb="8" eb="10">
      <t>コウジ</t>
    </rPh>
    <rPh sb="10" eb="12">
      <t>ナイヨウ</t>
    </rPh>
    <phoneticPr fontId="4"/>
  </si>
  <si>
    <t>知事　一般</t>
    <rPh sb="0" eb="2">
      <t>チジ</t>
    </rPh>
    <rPh sb="3" eb="5">
      <t>イッパン</t>
    </rPh>
    <phoneticPr fontId="4"/>
  </si>
  <si>
    <t>自　　　　　　年　　　月　　　日
至　　　　　　年　　　月　　　日　　　</t>
    <rPh sb="0" eb="1">
      <t>ジ</t>
    </rPh>
    <rPh sb="7" eb="8">
      <t>ネン</t>
    </rPh>
    <rPh sb="11" eb="12">
      <t>ガツ</t>
    </rPh>
    <rPh sb="15" eb="16">
      <t>ニチ</t>
    </rPh>
    <rPh sb="18" eb="19">
      <t>イタ</t>
    </rPh>
    <rPh sb="25" eb="26">
      <t>ネン</t>
    </rPh>
    <rPh sb="29" eb="30">
      <t>ガツ</t>
    </rPh>
    <rPh sb="33" eb="34">
      <t>ニチ</t>
    </rPh>
    <phoneticPr fontId="4"/>
  </si>
  <si>
    <t>契約日</t>
    <rPh sb="0" eb="3">
      <t>ケイヤクビ</t>
    </rPh>
    <phoneticPr fontId="4"/>
  </si>
  <si>
    <t>年　　　月　　　日　</t>
    <rPh sb="0" eb="1">
      <t>ネン</t>
    </rPh>
    <rPh sb="4" eb="5">
      <t>ガツ</t>
    </rPh>
    <rPh sb="8" eb="9">
      <t>ニチ</t>
    </rPh>
    <phoneticPr fontId="4"/>
  </si>
  <si>
    <t>施工に必要な許可業種</t>
    <rPh sb="0" eb="2">
      <t>セコウ</t>
    </rPh>
    <rPh sb="3" eb="5">
      <t>ヒツヨウ</t>
    </rPh>
    <rPh sb="6" eb="8">
      <t>キョカ</t>
    </rPh>
    <rPh sb="8" eb="10">
      <t>ギョウシュ</t>
    </rPh>
    <phoneticPr fontId="4"/>
  </si>
  <si>
    <t>発注者名
及び
住所</t>
    <rPh sb="0" eb="2">
      <t>ハッチュウ</t>
    </rPh>
    <rPh sb="2" eb="3">
      <t>シャ</t>
    </rPh>
    <rPh sb="3" eb="4">
      <t>メイ</t>
    </rPh>
    <rPh sb="5" eb="6">
      <t>オヨ</t>
    </rPh>
    <rPh sb="8" eb="10">
      <t>ジュウショ</t>
    </rPh>
    <phoneticPr fontId="4"/>
  </si>
  <si>
    <t>健康保険等の加入状況</t>
    <rPh sb="0" eb="2">
      <t>ケンコウ</t>
    </rPh>
    <rPh sb="2" eb="4">
      <t>ホケン</t>
    </rPh>
    <rPh sb="4" eb="5">
      <t>トウ</t>
    </rPh>
    <rPh sb="6" eb="8">
      <t>カニュウ</t>
    </rPh>
    <rPh sb="8" eb="10">
      <t>ジョウキョウ</t>
    </rPh>
    <phoneticPr fontId="4"/>
  </si>
  <si>
    <t>　</t>
    <phoneticPr fontId="4"/>
  </si>
  <si>
    <t>保険加入の有無</t>
    <rPh sb="0" eb="2">
      <t>ホケン</t>
    </rPh>
    <rPh sb="2" eb="4">
      <t>カニュウ</t>
    </rPh>
    <rPh sb="5" eb="7">
      <t>ウム</t>
    </rPh>
    <phoneticPr fontId="4"/>
  </si>
  <si>
    <t>健康保険</t>
    <rPh sb="0" eb="2">
      <t>ケンコウ</t>
    </rPh>
    <rPh sb="2" eb="4">
      <t>ホケン</t>
    </rPh>
    <phoneticPr fontId="4"/>
  </si>
  <si>
    <t>厚生年金保険</t>
    <rPh sb="0" eb="2">
      <t>コウセイ</t>
    </rPh>
    <rPh sb="2" eb="4">
      <t>ネンキン</t>
    </rPh>
    <rPh sb="4" eb="6">
      <t>ホケン</t>
    </rPh>
    <phoneticPr fontId="4"/>
  </si>
  <si>
    <t>雇用保険</t>
    <rPh sb="0" eb="2">
      <t>コヨウ</t>
    </rPh>
    <rPh sb="2" eb="4">
      <t>ホケン</t>
    </rPh>
    <phoneticPr fontId="4"/>
  </si>
  <si>
    <t>契約
営業所</t>
    <rPh sb="0" eb="2">
      <t>ケイヤク</t>
    </rPh>
    <rPh sb="3" eb="6">
      <t>エイギョウショ</t>
    </rPh>
    <phoneticPr fontId="4"/>
  </si>
  <si>
    <t>区分</t>
    <rPh sb="0" eb="2">
      <t>クブン</t>
    </rPh>
    <phoneticPr fontId="4"/>
  </si>
  <si>
    <t>名　　　　　　　　　称</t>
    <rPh sb="0" eb="11">
      <t>メイショウ</t>
    </rPh>
    <phoneticPr fontId="4"/>
  </si>
  <si>
    <t>住　　　　　　　　　所</t>
    <rPh sb="0" eb="11">
      <t>ジュウショ</t>
    </rPh>
    <phoneticPr fontId="4"/>
  </si>
  <si>
    <t>加入　　未加入
適用除外</t>
    <rPh sb="0" eb="2">
      <t>カニュウ</t>
    </rPh>
    <rPh sb="4" eb="7">
      <t>ミカニュウ</t>
    </rPh>
    <rPh sb="8" eb="10">
      <t>テキヨウ</t>
    </rPh>
    <rPh sb="10" eb="12">
      <t>ジョガイ</t>
    </rPh>
    <phoneticPr fontId="4"/>
  </si>
  <si>
    <t>元請契約</t>
    <rPh sb="0" eb="2">
      <t>モトウケ</t>
    </rPh>
    <rPh sb="2" eb="4">
      <t>ケイヤク</t>
    </rPh>
    <phoneticPr fontId="4"/>
  </si>
  <si>
    <t>事業所
整理記号等</t>
    <rPh sb="0" eb="3">
      <t>ジギョウショ</t>
    </rPh>
    <rPh sb="4" eb="6">
      <t>セイリ</t>
    </rPh>
    <rPh sb="6" eb="8">
      <t>キゴウ</t>
    </rPh>
    <rPh sb="8" eb="9">
      <t>トウ</t>
    </rPh>
    <phoneticPr fontId="4"/>
  </si>
  <si>
    <t>営業所の名称</t>
    <rPh sb="0" eb="3">
      <t>エイギョウショ</t>
    </rPh>
    <rPh sb="4" eb="6">
      <t>メイショウ</t>
    </rPh>
    <phoneticPr fontId="4"/>
  </si>
  <si>
    <t>下請契約</t>
    <rPh sb="0" eb="2">
      <t>シタウケ</t>
    </rPh>
    <rPh sb="2" eb="4">
      <t>ケイヤク</t>
    </rPh>
    <phoneticPr fontId="4"/>
  </si>
  <si>
    <t>現場代理人名</t>
    <rPh sb="0" eb="2">
      <t>ゲンバ</t>
    </rPh>
    <rPh sb="2" eb="4">
      <t>ダイリ</t>
    </rPh>
    <rPh sb="4" eb="5">
      <t>ニン</t>
    </rPh>
    <rPh sb="5" eb="6">
      <t>メイ</t>
    </rPh>
    <phoneticPr fontId="4"/>
  </si>
  <si>
    <t>安全衛生責任者名</t>
    <rPh sb="0" eb="2">
      <t>アンゼン</t>
    </rPh>
    <rPh sb="2" eb="4">
      <t>エイセイ</t>
    </rPh>
    <rPh sb="4" eb="7">
      <t>セキニンシャ</t>
    </rPh>
    <rPh sb="7" eb="8">
      <t>メイ</t>
    </rPh>
    <phoneticPr fontId="4"/>
  </si>
  <si>
    <t>権限及び
意見申出方法</t>
    <rPh sb="0" eb="2">
      <t>ケンゲン</t>
    </rPh>
    <rPh sb="2" eb="3">
      <t>オヨ</t>
    </rPh>
    <rPh sb="5" eb="7">
      <t>イケン</t>
    </rPh>
    <rPh sb="7" eb="9">
      <t>モウシデ</t>
    </rPh>
    <rPh sb="9" eb="11">
      <t>ホウホウ</t>
    </rPh>
    <phoneticPr fontId="4"/>
  </si>
  <si>
    <t>安全衛生推進者名</t>
    <rPh sb="0" eb="2">
      <t>アンゼン</t>
    </rPh>
    <rPh sb="2" eb="4">
      <t>エイセイ</t>
    </rPh>
    <rPh sb="4" eb="6">
      <t>スイシン</t>
    </rPh>
    <rPh sb="6" eb="7">
      <t>セキニンシャ</t>
    </rPh>
    <rPh sb="7" eb="8">
      <t>メイ</t>
    </rPh>
    <phoneticPr fontId="4"/>
  </si>
  <si>
    <t>主任技術者名</t>
    <rPh sb="0" eb="2">
      <t>シュニン</t>
    </rPh>
    <rPh sb="2" eb="5">
      <t>ギジュツシャ</t>
    </rPh>
    <rPh sb="5" eb="6">
      <t>メイ</t>
    </rPh>
    <phoneticPr fontId="4"/>
  </si>
  <si>
    <t>専　任
非専任</t>
    <rPh sb="0" eb="3">
      <t>センニン</t>
    </rPh>
    <rPh sb="4" eb="5">
      <t>ヒ</t>
    </rPh>
    <rPh sb="5" eb="7">
      <t>センニン</t>
    </rPh>
    <phoneticPr fontId="4"/>
  </si>
  <si>
    <t>雇用管理責任者名</t>
    <rPh sb="0" eb="2">
      <t>コヨウ</t>
    </rPh>
    <rPh sb="2" eb="4">
      <t>カンリ</t>
    </rPh>
    <rPh sb="4" eb="7">
      <t>セキニンシャ</t>
    </rPh>
    <rPh sb="7" eb="8">
      <t>メイ</t>
    </rPh>
    <phoneticPr fontId="4"/>
  </si>
  <si>
    <t>資格内容</t>
    <rPh sb="0" eb="2">
      <t>シカク</t>
    </rPh>
    <rPh sb="2" eb="4">
      <t>ナイヨウ</t>
    </rPh>
    <phoneticPr fontId="4"/>
  </si>
  <si>
    <t>専門技術者名</t>
    <rPh sb="0" eb="2">
      <t>センモン</t>
    </rPh>
    <rPh sb="2" eb="5">
      <t>ギジュツシャ</t>
    </rPh>
    <rPh sb="5" eb="6">
      <t>メイ</t>
    </rPh>
    <phoneticPr fontId="4"/>
  </si>
  <si>
    <t>発注者の
監督員名</t>
    <rPh sb="0" eb="3">
      <t>ハッチュウシャ</t>
    </rPh>
    <rPh sb="5" eb="7">
      <t>カントク</t>
    </rPh>
    <rPh sb="7" eb="8">
      <t>イン</t>
    </rPh>
    <rPh sb="8" eb="9">
      <t>メイ</t>
    </rPh>
    <phoneticPr fontId="4"/>
  </si>
  <si>
    <t>権限及び意見申出方法</t>
    <rPh sb="0" eb="2">
      <t>ケンゲン</t>
    </rPh>
    <rPh sb="2" eb="3">
      <t>オヨ</t>
    </rPh>
    <rPh sb="4" eb="6">
      <t>イケン</t>
    </rPh>
    <rPh sb="6" eb="7">
      <t>モウ</t>
    </rPh>
    <rPh sb="7" eb="8">
      <t>デ</t>
    </rPh>
    <rPh sb="8" eb="10">
      <t>ホウホウ</t>
    </rPh>
    <phoneticPr fontId="4"/>
  </si>
  <si>
    <t>担当工事内容</t>
    <rPh sb="0" eb="2">
      <t>タントウ</t>
    </rPh>
    <rPh sb="2" eb="4">
      <t>コウジ</t>
    </rPh>
    <rPh sb="4" eb="6">
      <t>ナイヨウ</t>
    </rPh>
    <phoneticPr fontId="4"/>
  </si>
  <si>
    <t>監督員名</t>
    <rPh sb="0" eb="2">
      <t>カントク</t>
    </rPh>
    <rPh sb="2" eb="3">
      <t>イン</t>
    </rPh>
    <rPh sb="3" eb="4">
      <t>メイ</t>
    </rPh>
    <phoneticPr fontId="4"/>
  </si>
  <si>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4"/>
  </si>
  <si>
    <t>有　　無</t>
    <phoneticPr fontId="4"/>
  </si>
  <si>
    <t>外国人建設就労者の従事の
状況(有無)</t>
    <rPh sb="13" eb="15">
      <t>ジョウキョウ</t>
    </rPh>
    <phoneticPr fontId="4"/>
  </si>
  <si>
    <t>有　　無</t>
  </si>
  <si>
    <t>外国人技能実習生の従事の状況(有無)</t>
    <phoneticPr fontId="4"/>
  </si>
  <si>
    <t>現場
代理人名</t>
    <rPh sb="0" eb="2">
      <t>ゲンバ</t>
    </rPh>
    <rPh sb="3" eb="5">
      <t>ダイリ</t>
    </rPh>
    <rPh sb="5" eb="6">
      <t>ニン</t>
    </rPh>
    <rPh sb="6" eb="7">
      <t>メイ</t>
    </rPh>
    <phoneticPr fontId="4"/>
  </si>
  <si>
    <t>監理技術者名　
主任技術者名</t>
    <rPh sb="0" eb="2">
      <t>カンリ</t>
    </rPh>
    <rPh sb="2" eb="5">
      <t>ギジュツシャ</t>
    </rPh>
    <rPh sb="5" eb="6">
      <t>メイ</t>
    </rPh>
    <rPh sb="8" eb="10">
      <t>シュニン</t>
    </rPh>
    <rPh sb="10" eb="13">
      <t>ギジュツシャ</t>
    </rPh>
    <rPh sb="13" eb="14">
      <t>メイ</t>
    </rPh>
    <phoneticPr fontId="4"/>
  </si>
  <si>
    <t>監理技術者補佐名</t>
    <rPh sb="0" eb="2">
      <t>カンリ</t>
    </rPh>
    <rPh sb="2" eb="5">
      <t>ギジュツシャ</t>
    </rPh>
    <rPh sb="5" eb="7">
      <t>ホサ</t>
    </rPh>
    <rPh sb="7" eb="8">
      <t>ナ</t>
    </rPh>
    <phoneticPr fontId="4"/>
  </si>
  <si>
    <t>専門
技術者名</t>
    <rPh sb="0" eb="2">
      <t>センモン</t>
    </rPh>
    <rPh sb="3" eb="6">
      <t>ギジュツシャ</t>
    </rPh>
    <rPh sb="6" eb="7">
      <t>メイ</t>
    </rPh>
    <phoneticPr fontId="4"/>
  </si>
  <si>
    <t>担当
工事内容</t>
    <rPh sb="0" eb="2">
      <t>タントウ</t>
    </rPh>
    <rPh sb="3" eb="5">
      <t>コウジ</t>
    </rPh>
    <rPh sb="5" eb="7">
      <t>ナイヨウ</t>
    </rPh>
    <phoneticPr fontId="4"/>
  </si>
  <si>
    <t>外国人建設就労者の従事の状況(有無)</t>
    <rPh sb="12" eb="13">
      <t>ジョウ</t>
    </rPh>
    <phoneticPr fontId="4"/>
  </si>
  <si>
    <t>施工体系図（作成例）</t>
    <rPh sb="6" eb="9">
      <t>サクセイレイ</t>
    </rPh>
    <phoneticPr fontId="4"/>
  </si>
  <si>
    <t>発注者名</t>
    <rPh sb="0" eb="3">
      <t>ハッチュウシャ</t>
    </rPh>
    <rPh sb="3" eb="4">
      <t>メイ</t>
    </rPh>
    <phoneticPr fontId="4"/>
  </si>
  <si>
    <t>工事名称</t>
    <rPh sb="0" eb="2">
      <t>コウジ</t>
    </rPh>
    <rPh sb="2" eb="4">
      <t>メイショウ</t>
    </rPh>
    <phoneticPr fontId="4"/>
  </si>
  <si>
    <t>元請名・事業者ID</t>
    <rPh sb="0" eb="1">
      <t>モト</t>
    </rPh>
    <rPh sb="1" eb="2">
      <t>ウ</t>
    </rPh>
    <rPh sb="2" eb="3">
      <t>メイ</t>
    </rPh>
    <rPh sb="4" eb="6">
      <t>ジギョウ</t>
    </rPh>
    <rPh sb="6" eb="7">
      <t>シャ</t>
    </rPh>
    <phoneticPr fontId="4"/>
  </si>
  <si>
    <t>工事</t>
    <rPh sb="0" eb="2">
      <t>コウジ</t>
    </rPh>
    <phoneticPr fontId="4"/>
  </si>
  <si>
    <t>会社名・事業者ID</t>
    <rPh sb="0" eb="3">
      <t>カイシャメイ</t>
    </rPh>
    <rPh sb="4" eb="7">
      <t>ジギョウシャ</t>
    </rPh>
    <phoneticPr fontId="4"/>
  </si>
  <si>
    <t>監督員名</t>
    <rPh sb="0" eb="3">
      <t>カントクイン</t>
    </rPh>
    <rPh sb="3" eb="4">
      <t>メイ</t>
    </rPh>
    <phoneticPr fontId="4"/>
  </si>
  <si>
    <t>代表者名</t>
    <rPh sb="0" eb="3">
      <t>ダイヒョウシャ</t>
    </rPh>
    <rPh sb="3" eb="4">
      <t>メイ</t>
    </rPh>
    <phoneticPr fontId="4"/>
  </si>
  <si>
    <t>監理技術者名
主任技術者名</t>
    <rPh sb="0" eb="2">
      <t>カンリ</t>
    </rPh>
    <rPh sb="2" eb="5">
      <t>ギジュツシャ</t>
    </rPh>
    <rPh sb="5" eb="6">
      <t>メイ</t>
    </rPh>
    <rPh sb="7" eb="9">
      <t>シュニン</t>
    </rPh>
    <rPh sb="9" eb="12">
      <t>ギジュツシャ</t>
    </rPh>
    <rPh sb="12" eb="13">
      <t>ナ</t>
    </rPh>
    <phoneticPr fontId="4"/>
  </si>
  <si>
    <t>許可番号</t>
    <rPh sb="0" eb="2">
      <t>キョカ</t>
    </rPh>
    <rPh sb="2" eb="4">
      <t>バンゴウ</t>
    </rPh>
    <phoneticPr fontId="4"/>
  </si>
  <si>
    <t>監理技術者補佐名</t>
    <rPh sb="0" eb="2">
      <t>カンリ</t>
    </rPh>
    <rPh sb="2" eb="5">
      <t>ギジュツシャ</t>
    </rPh>
    <rPh sb="5" eb="7">
      <t>ホサ</t>
    </rPh>
    <rPh sb="7" eb="8">
      <t>メイ</t>
    </rPh>
    <phoneticPr fontId="4"/>
  </si>
  <si>
    <t>一般 / 特定の別</t>
    <rPh sb="0" eb="2">
      <t>イッパン</t>
    </rPh>
    <rPh sb="5" eb="7">
      <t>トクテイ</t>
    </rPh>
    <rPh sb="8" eb="9">
      <t>ベツ</t>
    </rPh>
    <phoneticPr fontId="4"/>
  </si>
  <si>
    <t>一般 / 特定</t>
    <rPh sb="0" eb="2">
      <t>イッパン</t>
    </rPh>
    <rPh sb="5" eb="7">
      <t>トクテイ</t>
    </rPh>
    <phoneticPr fontId="4"/>
  </si>
  <si>
    <t>安全衛生責任者</t>
    <rPh sb="0" eb="2">
      <t>アンゼン</t>
    </rPh>
    <rPh sb="2" eb="4">
      <t>エイセイ</t>
    </rPh>
    <rPh sb="4" eb="7">
      <t>セキニンシャ</t>
    </rPh>
    <phoneticPr fontId="4"/>
  </si>
  <si>
    <t>主任技術者</t>
    <rPh sb="0" eb="2">
      <t>シュニン</t>
    </rPh>
    <rPh sb="2" eb="5">
      <t>ギジュツシャ</t>
    </rPh>
    <phoneticPr fontId="4"/>
  </si>
  <si>
    <t>特定専門工事の該当</t>
    <rPh sb="0" eb="2">
      <t>トクテイ</t>
    </rPh>
    <rPh sb="2" eb="4">
      <t>センモン</t>
    </rPh>
    <rPh sb="4" eb="6">
      <t>コウジ</t>
    </rPh>
    <rPh sb="7" eb="9">
      <t>ガイトウ</t>
    </rPh>
    <phoneticPr fontId="4"/>
  </si>
  <si>
    <t>有　　　・　　　無</t>
    <rPh sb="0" eb="1">
      <t>ア</t>
    </rPh>
    <rPh sb="8" eb="9">
      <t>ナ</t>
    </rPh>
    <phoneticPr fontId="4"/>
  </si>
  <si>
    <t>専門技術者</t>
    <rPh sb="0" eb="2">
      <t>センモン</t>
    </rPh>
    <rPh sb="2" eb="5">
      <t>ギジュツシャ</t>
    </rPh>
    <phoneticPr fontId="4"/>
  </si>
  <si>
    <t>担当工事　　　　　　　　　　　　　　　　　　　　　　　　　　　　　　　　　　　　　　　　　　　　　　　　　　　　　　　　　　　　　　　　　　　　　　　　　　　　　　内　　　容</t>
    <phoneticPr fontId="4"/>
  </si>
  <si>
    <t>　工期</t>
    <rPh sb="1" eb="3">
      <t>コウキ</t>
    </rPh>
    <phoneticPr fontId="4"/>
  </si>
  <si>
    <t>　　年 月 日 ～ 年 月 日</t>
    <rPh sb="2" eb="3">
      <t>ネン</t>
    </rPh>
    <rPh sb="4" eb="5">
      <t>ツキ</t>
    </rPh>
    <rPh sb="6" eb="7">
      <t>ヒ</t>
    </rPh>
    <rPh sb="10" eb="11">
      <t>ネン</t>
    </rPh>
    <rPh sb="12" eb="13">
      <t>ツキ</t>
    </rPh>
    <rPh sb="14" eb="15">
      <t>ヒ</t>
    </rPh>
    <phoneticPr fontId="4"/>
  </si>
  <si>
    <t>業務委託</t>
    <rPh sb="0" eb="2">
      <t>ギョウム</t>
    </rPh>
    <rPh sb="2" eb="4">
      <t>イタク</t>
    </rPh>
    <phoneticPr fontId="4"/>
  </si>
  <si>
    <t>会社名</t>
    <rPh sb="0" eb="3">
      <t>カイシャメイ</t>
    </rPh>
    <phoneticPr fontId="4"/>
  </si>
  <si>
    <t>安全衛生責任者</t>
    <rPh sb="0" eb="2">
      <t>アンゼン</t>
    </rPh>
    <rPh sb="2" eb="4">
      <t>エイセイ</t>
    </rPh>
    <rPh sb="4" eb="6">
      <t>セキニン</t>
    </rPh>
    <rPh sb="6" eb="7">
      <t>シャ</t>
    </rPh>
    <phoneticPr fontId="4"/>
  </si>
  <si>
    <t>現場責任者</t>
    <rPh sb="0" eb="2">
      <t>ゲンバ</t>
    </rPh>
    <rPh sb="2" eb="5">
      <t>セキニンシャ</t>
    </rPh>
    <phoneticPr fontId="4"/>
  </si>
  <si>
    <t>工事作業所災害防止協議会兼施工体系図（作成例）</t>
    <rPh sb="0" eb="2">
      <t>コウジ</t>
    </rPh>
    <rPh sb="2" eb="4">
      <t>サギョウ</t>
    </rPh>
    <rPh sb="4" eb="5">
      <t>ジョ</t>
    </rPh>
    <rPh sb="5" eb="7">
      <t>サイガイ</t>
    </rPh>
    <rPh sb="7" eb="9">
      <t>ボウシ</t>
    </rPh>
    <rPh sb="9" eb="12">
      <t>キョウギカイ</t>
    </rPh>
    <rPh sb="12" eb="13">
      <t>ケン</t>
    </rPh>
    <rPh sb="19" eb="22">
      <t>サクセイレイ</t>
    </rPh>
    <phoneticPr fontId="4"/>
  </si>
  <si>
    <t>元方安全衛生管理者</t>
    <rPh sb="0" eb="1">
      <t>モト</t>
    </rPh>
    <rPh sb="1" eb="2">
      <t>カタ</t>
    </rPh>
    <rPh sb="2" eb="4">
      <t>アンゼン</t>
    </rPh>
    <rPh sb="4" eb="6">
      <t>エイセイ</t>
    </rPh>
    <rPh sb="6" eb="8">
      <t>カンリ</t>
    </rPh>
    <rPh sb="8" eb="9">
      <t>シャ</t>
    </rPh>
    <phoneticPr fontId="4"/>
  </si>
  <si>
    <t>会          長</t>
    <rPh sb="0" eb="12">
      <t>カイチョウ</t>
    </rPh>
    <phoneticPr fontId="4"/>
  </si>
  <si>
    <t>統括安全衛生責任者</t>
    <rPh sb="0" eb="2">
      <t>トウカツ</t>
    </rPh>
    <rPh sb="2" eb="4">
      <t>アンゼン</t>
    </rPh>
    <rPh sb="4" eb="6">
      <t>エイセイ</t>
    </rPh>
    <rPh sb="6" eb="9">
      <t>セキニンシャ</t>
    </rPh>
    <phoneticPr fontId="4"/>
  </si>
  <si>
    <t>副    会    長</t>
    <rPh sb="0" eb="11">
      <t>フクカイチョウ</t>
    </rPh>
    <phoneticPr fontId="4"/>
  </si>
  <si>
    <t>工 事 打 合 せ 簿</t>
    <rPh sb="0" eb="1">
      <t>コウ</t>
    </rPh>
    <rPh sb="2" eb="3">
      <t>コト</t>
    </rPh>
    <rPh sb="4" eb="5">
      <t>ダ</t>
    </rPh>
    <rPh sb="6" eb="7">
      <t>ゴウ</t>
    </rPh>
    <rPh sb="10" eb="11">
      <t>ボ</t>
    </rPh>
    <phoneticPr fontId="4"/>
  </si>
  <si>
    <t>発議者</t>
    <rPh sb="0" eb="3">
      <t>ハツギシャ</t>
    </rPh>
    <phoneticPr fontId="4"/>
  </si>
  <si>
    <t>□発注者</t>
    <rPh sb="1" eb="4">
      <t>ハッチュウシャ</t>
    </rPh>
    <phoneticPr fontId="4"/>
  </si>
  <si>
    <t>□受注者</t>
    <rPh sb="1" eb="4">
      <t>ジュチュウシャ</t>
    </rPh>
    <phoneticPr fontId="4"/>
  </si>
  <si>
    <t>発議年月日</t>
    <rPh sb="0" eb="2">
      <t>ハツギ</t>
    </rPh>
    <rPh sb="2" eb="5">
      <t>ネンガッピ</t>
    </rPh>
    <phoneticPr fontId="4"/>
  </si>
  <si>
    <t>発議事項</t>
    <rPh sb="0" eb="2">
      <t>ハツギ</t>
    </rPh>
    <rPh sb="2" eb="4">
      <t>ジコウ</t>
    </rPh>
    <phoneticPr fontId="4"/>
  </si>
  <si>
    <t>　□指示　　　□協議　　　□通知　　　□承諾　　　□報告　　　□提出</t>
    <rPh sb="2" eb="4">
      <t>シジ</t>
    </rPh>
    <rPh sb="8" eb="10">
      <t>キョウギ</t>
    </rPh>
    <rPh sb="14" eb="16">
      <t>ツウチ</t>
    </rPh>
    <rPh sb="20" eb="22">
      <t>ショウダク</t>
    </rPh>
    <rPh sb="26" eb="28">
      <t>ホウコク</t>
    </rPh>
    <rPh sb="32" eb="34">
      <t>テイシュツ</t>
    </rPh>
    <phoneticPr fontId="4"/>
  </si>
  <si>
    <t>□その他</t>
    <rPh sb="3" eb="4">
      <t>タ</t>
    </rPh>
    <phoneticPr fontId="4"/>
  </si>
  <si>
    <t>（</t>
    <phoneticPr fontId="4"/>
  </si>
  <si>
    <t>）</t>
    <phoneticPr fontId="4"/>
  </si>
  <si>
    <t>工事名</t>
    <rPh sb="0" eb="2">
      <t>コウジ</t>
    </rPh>
    <rPh sb="2" eb="3">
      <t>メイ</t>
    </rPh>
    <phoneticPr fontId="4"/>
  </si>
  <si>
    <t>請負者名</t>
    <rPh sb="0" eb="3">
      <t>ウケオイシャ</t>
    </rPh>
    <rPh sb="3" eb="4">
      <t>メイ</t>
    </rPh>
    <phoneticPr fontId="26"/>
  </si>
  <si>
    <t>（内容）</t>
    <rPh sb="1" eb="3">
      <t>ナイヨウ</t>
    </rPh>
    <phoneticPr fontId="4"/>
  </si>
  <si>
    <t>添付図</t>
    <rPh sb="0" eb="2">
      <t>テンプ</t>
    </rPh>
    <rPh sb="2" eb="3">
      <t>ズ</t>
    </rPh>
    <phoneticPr fontId="4"/>
  </si>
  <si>
    <t>葉、その他添付図書</t>
    <rPh sb="0" eb="1">
      <t>ハ</t>
    </rPh>
    <rPh sb="4" eb="5">
      <t>タ</t>
    </rPh>
    <rPh sb="5" eb="7">
      <t>テンプ</t>
    </rPh>
    <rPh sb="7" eb="9">
      <t>トショ</t>
    </rPh>
    <phoneticPr fontId="4"/>
  </si>
  <si>
    <t>発注者</t>
    <rPh sb="0" eb="3">
      <t>ハッチュウシャ</t>
    </rPh>
    <phoneticPr fontId="4"/>
  </si>
  <si>
    <t>上記について</t>
    <rPh sb="0" eb="2">
      <t>ジョウキ</t>
    </rPh>
    <phoneticPr fontId="4"/>
  </si>
  <si>
    <t>□指示</t>
    <rPh sb="1" eb="3">
      <t>シジ</t>
    </rPh>
    <phoneticPr fontId="4"/>
  </si>
  <si>
    <t>□承諾</t>
    <rPh sb="1" eb="3">
      <t>ショウダク</t>
    </rPh>
    <phoneticPr fontId="4"/>
  </si>
  <si>
    <t>□協議</t>
    <rPh sb="1" eb="3">
      <t>キョウギ</t>
    </rPh>
    <phoneticPr fontId="4"/>
  </si>
  <si>
    <t>□提出</t>
    <rPh sb="1" eb="3">
      <t>テイシュツ</t>
    </rPh>
    <phoneticPr fontId="4"/>
  </si>
  <si>
    <t>□受理</t>
    <rPh sb="1" eb="3">
      <t>ジュリ</t>
    </rPh>
    <phoneticPr fontId="4"/>
  </si>
  <si>
    <t>します。</t>
    <phoneticPr fontId="4"/>
  </si>
  <si>
    <t>処理</t>
    <rPh sb="0" eb="2">
      <t>ショリ</t>
    </rPh>
    <phoneticPr fontId="4"/>
  </si>
  <si>
    <t>・</t>
    <phoneticPr fontId="4"/>
  </si>
  <si>
    <t>受注者</t>
    <rPh sb="0" eb="3">
      <t>ジュチュウシャシャ</t>
    </rPh>
    <phoneticPr fontId="4"/>
  </si>
  <si>
    <t>□報告</t>
    <rPh sb="1" eb="3">
      <t>ホウコク</t>
    </rPh>
    <phoneticPr fontId="4"/>
  </si>
  <si>
    <t>回答</t>
    <rPh sb="0" eb="2">
      <t>カイトウ</t>
    </rPh>
    <phoneticPr fontId="4"/>
  </si>
  <si>
    <t>□その他</t>
    <phoneticPr fontId="4"/>
  </si>
  <si>
    <t>課　長</t>
    <rPh sb="0" eb="1">
      <t>カ</t>
    </rPh>
    <rPh sb="2" eb="3">
      <t>オサ</t>
    </rPh>
    <phoneticPr fontId="4"/>
  </si>
  <si>
    <t>係　長</t>
  </si>
  <si>
    <t>総   括
監督員</t>
    <rPh sb="0" eb="1">
      <t>ソウ</t>
    </rPh>
    <rPh sb="4" eb="5">
      <t>カツ</t>
    </rPh>
    <rPh sb="6" eb="9">
      <t>カントクイン</t>
    </rPh>
    <phoneticPr fontId="4"/>
  </si>
  <si>
    <t xml:space="preserve">
監督員</t>
    <rPh sb="1" eb="4">
      <t>カントクイン</t>
    </rPh>
    <phoneticPr fontId="4"/>
  </si>
  <si>
    <t>現　場
代理人</t>
    <rPh sb="0" eb="1">
      <t>ウツツ</t>
    </rPh>
    <rPh sb="2" eb="3">
      <t>バ</t>
    </rPh>
    <rPh sb="4" eb="7">
      <t>ダイリニン</t>
    </rPh>
    <phoneticPr fontId="4"/>
  </si>
  <si>
    <t>主　任
（監　理）
技術者</t>
    <rPh sb="0" eb="1">
      <t>シュ</t>
    </rPh>
    <rPh sb="2" eb="3">
      <t>ニン</t>
    </rPh>
    <rPh sb="5" eb="6">
      <t>ラン</t>
    </rPh>
    <rPh sb="7" eb="8">
      <t>リ</t>
    </rPh>
    <rPh sb="10" eb="13">
      <t>ギジュツシャ</t>
    </rPh>
    <phoneticPr fontId="4"/>
  </si>
  <si>
    <t>材料使用承認願</t>
    <rPh sb="0" eb="2">
      <t>ザイリョウ</t>
    </rPh>
    <rPh sb="2" eb="4">
      <t>シヨウ</t>
    </rPh>
    <rPh sb="4" eb="6">
      <t>ショウニン</t>
    </rPh>
    <rPh sb="6" eb="7">
      <t>ネガ</t>
    </rPh>
    <phoneticPr fontId="41"/>
  </si>
  <si>
    <t>工事名</t>
    <rPh sb="0" eb="1">
      <t>コウ</t>
    </rPh>
    <rPh sb="1" eb="2">
      <t>コト</t>
    </rPh>
    <rPh sb="2" eb="3">
      <t>メイ</t>
    </rPh>
    <phoneticPr fontId="41"/>
  </si>
  <si>
    <t>請負業者名</t>
    <rPh sb="0" eb="2">
      <t>ウケオイ</t>
    </rPh>
    <rPh sb="2" eb="4">
      <t>ギョウシャ</t>
    </rPh>
    <rPh sb="4" eb="5">
      <t>メイ</t>
    </rPh>
    <phoneticPr fontId="41"/>
  </si>
  <si>
    <t>工期</t>
    <rPh sb="0" eb="1">
      <t>コウ</t>
    </rPh>
    <rPh sb="1" eb="2">
      <t>キ</t>
    </rPh>
    <phoneticPr fontId="41"/>
  </si>
  <si>
    <t>現場代理人</t>
    <rPh sb="0" eb="2">
      <t>ゲンバ</t>
    </rPh>
    <rPh sb="2" eb="5">
      <t>ダイリニン</t>
    </rPh>
    <phoneticPr fontId="41"/>
  </si>
  <si>
    <t>路線（河川名）</t>
    <rPh sb="0" eb="2">
      <t>ロセン</t>
    </rPh>
    <rPh sb="3" eb="5">
      <t>カセン</t>
    </rPh>
    <rPh sb="5" eb="6">
      <t>メイ</t>
    </rPh>
    <phoneticPr fontId="41"/>
  </si>
  <si>
    <t>総括監督員</t>
    <rPh sb="0" eb="2">
      <t>ソウカツ</t>
    </rPh>
    <rPh sb="2" eb="4">
      <t>カントク</t>
    </rPh>
    <rPh sb="4" eb="5">
      <t>イン</t>
    </rPh>
    <phoneticPr fontId="41"/>
  </si>
  <si>
    <t>工事箇所名</t>
    <rPh sb="0" eb="2">
      <t>コウジ</t>
    </rPh>
    <rPh sb="2" eb="4">
      <t>カショ</t>
    </rPh>
    <rPh sb="4" eb="5">
      <t>メイ</t>
    </rPh>
    <phoneticPr fontId="41"/>
  </si>
  <si>
    <t>監督員</t>
    <rPh sb="0" eb="2">
      <t>カントク</t>
    </rPh>
    <rPh sb="2" eb="3">
      <t>イン</t>
    </rPh>
    <phoneticPr fontId="41"/>
  </si>
  <si>
    <t>製造工場名</t>
    <rPh sb="0" eb="2">
      <t>セイゾウ</t>
    </rPh>
    <rPh sb="2" eb="4">
      <t>コウジョウ</t>
    </rPh>
    <rPh sb="4" eb="5">
      <t>メイ</t>
    </rPh>
    <phoneticPr fontId="41"/>
  </si>
  <si>
    <t>備考</t>
    <rPh sb="0" eb="2">
      <t>ビコウ</t>
    </rPh>
    <phoneticPr fontId="41"/>
  </si>
  <si>
    <t>所　在　地</t>
    <rPh sb="0" eb="1">
      <t>ショ</t>
    </rPh>
    <rPh sb="2" eb="3">
      <t>ザイ</t>
    </rPh>
    <rPh sb="4" eb="5">
      <t>チ</t>
    </rPh>
    <phoneticPr fontId="41"/>
  </si>
  <si>
    <t>（別紙報告書）</t>
    <rPh sb="1" eb="3">
      <t>ベッシ</t>
    </rPh>
    <rPh sb="3" eb="6">
      <t>ホウコクショ</t>
    </rPh>
    <phoneticPr fontId="2"/>
  </si>
  <si>
    <t>安全・訓練等の実施状況報告書</t>
    <rPh sb="0" eb="2">
      <t>アンゼン</t>
    </rPh>
    <rPh sb="3" eb="5">
      <t>クンレン</t>
    </rPh>
    <rPh sb="5" eb="6">
      <t>トウ</t>
    </rPh>
    <rPh sb="7" eb="9">
      <t>ジッシ</t>
    </rPh>
    <rPh sb="9" eb="11">
      <t>ジョウキョウ</t>
    </rPh>
    <rPh sb="11" eb="14">
      <t>ホウコクショ</t>
    </rPh>
    <phoneticPr fontId="2"/>
  </si>
  <si>
    <t>工事名</t>
    <rPh sb="0" eb="3">
      <t>コウジメイ</t>
    </rPh>
    <phoneticPr fontId="2"/>
  </si>
  <si>
    <t>請負者名</t>
    <rPh sb="0" eb="3">
      <t>ウケオイシャ</t>
    </rPh>
    <rPh sb="3" eb="4">
      <t>メイ</t>
    </rPh>
    <phoneticPr fontId="2"/>
  </si>
  <si>
    <t>契約工期</t>
    <rPh sb="0" eb="2">
      <t>ケイヤク</t>
    </rPh>
    <rPh sb="2" eb="4">
      <t>コウキ</t>
    </rPh>
    <phoneticPr fontId="2"/>
  </si>
  <si>
    <t>実施日</t>
    <rPh sb="0" eb="3">
      <t>ジッシビ</t>
    </rPh>
    <phoneticPr fontId="2"/>
  </si>
  <si>
    <t>所要時間</t>
    <rPh sb="0" eb="2">
      <t>ショヨウ</t>
    </rPh>
    <rPh sb="2" eb="4">
      <t>ジカン</t>
    </rPh>
    <phoneticPr fontId="2"/>
  </si>
  <si>
    <t>参加人数</t>
    <rPh sb="0" eb="2">
      <t>サンカ</t>
    </rPh>
    <rPh sb="2" eb="4">
      <t>ニンズウ</t>
    </rPh>
    <phoneticPr fontId="2"/>
  </si>
  <si>
    <t>実施内容等</t>
    <rPh sb="0" eb="2">
      <t>ジッシ</t>
    </rPh>
    <rPh sb="2" eb="4">
      <t>ナイヨウ</t>
    </rPh>
    <rPh sb="4" eb="5">
      <t>トウ</t>
    </rPh>
    <phoneticPr fontId="2"/>
  </si>
  <si>
    <t>工　事　履　行　報　告　書</t>
    <rPh sb="0" eb="1">
      <t>コウ</t>
    </rPh>
    <rPh sb="2" eb="3">
      <t>コト</t>
    </rPh>
    <rPh sb="4" eb="5">
      <t>クツ</t>
    </rPh>
    <rPh sb="6" eb="7">
      <t>ギョウ</t>
    </rPh>
    <rPh sb="8" eb="9">
      <t>ホウ</t>
    </rPh>
    <rPh sb="10" eb="11">
      <t>コク</t>
    </rPh>
    <rPh sb="12" eb="13">
      <t>ショ</t>
    </rPh>
    <phoneticPr fontId="20"/>
  </si>
  <si>
    <t>工期</t>
    <rPh sb="0" eb="1">
      <t>コウ</t>
    </rPh>
    <rPh sb="1" eb="2">
      <t>キ</t>
    </rPh>
    <phoneticPr fontId="20"/>
  </si>
  <si>
    <t>日付</t>
    <rPh sb="0" eb="1">
      <t>ヒ</t>
    </rPh>
    <rPh sb="1" eb="2">
      <t>ヅケ</t>
    </rPh>
    <phoneticPr fontId="20"/>
  </si>
  <si>
    <t>（</t>
    <phoneticPr fontId="20"/>
  </si>
  <si>
    <t>月分）</t>
    <rPh sb="0" eb="1">
      <t>ツキ</t>
    </rPh>
    <rPh sb="1" eb="2">
      <t>ブン</t>
    </rPh>
    <phoneticPr fontId="20"/>
  </si>
  <si>
    <t>月　　別</t>
    <rPh sb="0" eb="1">
      <t>ツキ</t>
    </rPh>
    <rPh sb="3" eb="4">
      <t>ベツ</t>
    </rPh>
    <phoneticPr fontId="20"/>
  </si>
  <si>
    <t>予定工程　％
（　）は工程変更後</t>
    <rPh sb="0" eb="2">
      <t>ヨテイ</t>
    </rPh>
    <rPh sb="2" eb="4">
      <t>コウテイ</t>
    </rPh>
    <rPh sb="11" eb="13">
      <t>コウテイ</t>
    </rPh>
    <rPh sb="13" eb="15">
      <t>ヘンコウ</t>
    </rPh>
    <rPh sb="15" eb="16">
      <t>ゴ</t>
    </rPh>
    <phoneticPr fontId="20"/>
  </si>
  <si>
    <t>実施工程　％</t>
    <rPh sb="0" eb="2">
      <t>ジッシ</t>
    </rPh>
    <rPh sb="2" eb="4">
      <t>コウテイ</t>
    </rPh>
    <phoneticPr fontId="20"/>
  </si>
  <si>
    <t>備　　考</t>
    <rPh sb="0" eb="1">
      <t>ソナエ</t>
    </rPh>
    <rPh sb="3" eb="4">
      <t>コウ</t>
    </rPh>
    <phoneticPr fontId="20"/>
  </si>
  <si>
    <t>（記事欄）</t>
    <rPh sb="1" eb="3">
      <t>キジ</t>
    </rPh>
    <rPh sb="3" eb="4">
      <t>ラン</t>
    </rPh>
    <phoneticPr fontId="20"/>
  </si>
  <si>
    <t>主　任
（監理）
技術者</t>
    <rPh sb="0" eb="1">
      <t>シュ</t>
    </rPh>
    <rPh sb="2" eb="3">
      <t>ニン</t>
    </rPh>
    <rPh sb="5" eb="6">
      <t>ラン</t>
    </rPh>
    <rPh sb="6" eb="7">
      <t>リ</t>
    </rPh>
    <rPh sb="9" eb="12">
      <t>ギジュツシャ</t>
    </rPh>
    <phoneticPr fontId="4"/>
  </si>
  <si>
    <t>年月日：</t>
    <rPh sb="0" eb="3">
      <t>ネンガッピ</t>
    </rPh>
    <phoneticPr fontId="20"/>
  </si>
  <si>
    <t>指　定　部　分　引　渡　書</t>
    <phoneticPr fontId="20"/>
  </si>
  <si>
    <t>下記工事の指定部分を工事請負契約書第39条第1項に基づき引渡します。</t>
    <phoneticPr fontId="26"/>
  </si>
  <si>
    <t>工　　 事　　 名</t>
    <phoneticPr fontId="20"/>
  </si>
  <si>
    <t>指　定　部　分</t>
    <phoneticPr fontId="20"/>
  </si>
  <si>
    <t>全　体　工　期</t>
    <phoneticPr fontId="20"/>
  </si>
  <si>
    <t>指定部分に係る工期</t>
    <phoneticPr fontId="20"/>
  </si>
  <si>
    <t>請　負　代　金　額</t>
    <phoneticPr fontId="20"/>
  </si>
  <si>
    <t>￥</t>
    <phoneticPr fontId="20"/>
  </si>
  <si>
    <t>指定部分に係る請負代金額</t>
    <phoneticPr fontId="20"/>
  </si>
  <si>
    <t>指定部分に係る検査年月日</t>
    <phoneticPr fontId="20"/>
  </si>
  <si>
    <t>（部分払の場合）</t>
    <rPh sb="1" eb="3">
      <t>ブブン</t>
    </rPh>
    <rPh sb="3" eb="4">
      <t>バラ</t>
    </rPh>
    <rPh sb="5" eb="7">
      <t>バアイ</t>
    </rPh>
    <phoneticPr fontId="20"/>
  </si>
  <si>
    <t>請　　求　　内　　訳　　書</t>
    <phoneticPr fontId="20"/>
  </si>
  <si>
    <t>1.</t>
    <phoneticPr fontId="20"/>
  </si>
  <si>
    <t>請負代金額</t>
  </si>
  <si>
    <t>（A）</t>
    <phoneticPr fontId="24"/>
  </si>
  <si>
    <t>2.</t>
    <phoneticPr fontId="20"/>
  </si>
  <si>
    <t>前払金額</t>
  </si>
  <si>
    <t>（B）</t>
    <phoneticPr fontId="24"/>
  </si>
  <si>
    <t>3.</t>
    <phoneticPr fontId="20"/>
  </si>
  <si>
    <t>出来高金額</t>
    <phoneticPr fontId="20"/>
  </si>
  <si>
    <t>（C）</t>
    <phoneticPr fontId="24"/>
  </si>
  <si>
    <t>4.</t>
    <phoneticPr fontId="20"/>
  </si>
  <si>
    <t>前回までの出来高金額</t>
    <rPh sb="0" eb="2">
      <t>ゼンカイ</t>
    </rPh>
    <rPh sb="5" eb="8">
      <t>デキダカ</t>
    </rPh>
    <rPh sb="8" eb="10">
      <t>キンガク</t>
    </rPh>
    <phoneticPr fontId="20"/>
  </si>
  <si>
    <t>（D）</t>
    <phoneticPr fontId="24"/>
  </si>
  <si>
    <t>5.</t>
    <phoneticPr fontId="20"/>
  </si>
  <si>
    <t>今回の出来高金額</t>
    <rPh sb="0" eb="2">
      <t>コンカイ</t>
    </rPh>
    <rPh sb="3" eb="6">
      <t>デキダカ</t>
    </rPh>
    <rPh sb="6" eb="8">
      <t>キンガク</t>
    </rPh>
    <phoneticPr fontId="4"/>
  </si>
  <si>
    <t>（E=C-D）</t>
    <phoneticPr fontId="24"/>
  </si>
  <si>
    <t>6.</t>
    <phoneticPr fontId="20"/>
  </si>
  <si>
    <t>請求し得る金額</t>
  </si>
  <si>
    <t>(E×(9/10-B/A))</t>
    <phoneticPr fontId="24"/>
  </si>
  <si>
    <t>B/A=</t>
    <phoneticPr fontId="20"/>
  </si>
  <si>
    <t>％</t>
    <phoneticPr fontId="20"/>
  </si>
  <si>
    <t>≒</t>
    <phoneticPr fontId="20"/>
  </si>
  <si>
    <t>7.</t>
    <phoneticPr fontId="20"/>
  </si>
  <si>
    <t>今回請求する金額</t>
  </si>
  <si>
    <t>（注）</t>
  </si>
  <si>
    <t>（6）欄の末尾にはB/Aの割合を記入すること。ただし、B/Aの率は1％未満は切上げること。</t>
    <phoneticPr fontId="20"/>
  </si>
  <si>
    <t>工事請負契約書第38条第6項及び第7項により算出</t>
    <rPh sb="14" eb="15">
      <t>オヨ</t>
    </rPh>
    <rPh sb="16" eb="17">
      <t>ダイ</t>
    </rPh>
    <rPh sb="18" eb="19">
      <t>コウ</t>
    </rPh>
    <phoneticPr fontId="20"/>
  </si>
  <si>
    <t>（国債部分払の場合）</t>
    <phoneticPr fontId="20"/>
  </si>
  <si>
    <t>区　　　　分</t>
    <phoneticPr fontId="20"/>
  </si>
  <si>
    <t>金　　額</t>
    <phoneticPr fontId="20"/>
  </si>
  <si>
    <t>備　　　考</t>
    <phoneticPr fontId="20"/>
  </si>
  <si>
    <t>請負代金相当額</t>
    <rPh sb="4" eb="6">
      <t>ソウトウ</t>
    </rPh>
    <phoneticPr fontId="20"/>
  </si>
  <si>
    <t>A</t>
    <phoneticPr fontId="20"/>
  </si>
  <si>
    <t>今回請求する年度までの各年度の出来高と出来高予定額の総額</t>
    <rPh sb="0" eb="2">
      <t>コンカイ</t>
    </rPh>
    <rPh sb="2" eb="4">
      <t>セイキュウ</t>
    </rPh>
    <rPh sb="6" eb="8">
      <t>ネンド</t>
    </rPh>
    <rPh sb="11" eb="14">
      <t>カクネンド</t>
    </rPh>
    <rPh sb="15" eb="18">
      <t>デキダカ</t>
    </rPh>
    <rPh sb="19" eb="22">
      <t>デキダカ</t>
    </rPh>
    <rPh sb="22" eb="24">
      <t>ヨテイ</t>
    </rPh>
    <rPh sb="24" eb="25">
      <t>ガク</t>
    </rPh>
    <rPh sb="26" eb="28">
      <t>ソウガク</t>
    </rPh>
    <phoneticPr fontId="20"/>
  </si>
  <si>
    <t>B</t>
    <phoneticPr fontId="20"/>
  </si>
  <si>
    <t>A×9/10</t>
    <phoneticPr fontId="20"/>
  </si>
  <si>
    <t>C</t>
    <phoneticPr fontId="20"/>
  </si>
  <si>
    <t>前回までの受領済額</t>
    <rPh sb="0" eb="2">
      <t>ゼンカイ</t>
    </rPh>
    <rPh sb="5" eb="7">
      <t>ジュリョウ</t>
    </rPh>
    <rPh sb="7" eb="8">
      <t>ズ</t>
    </rPh>
    <rPh sb="8" eb="9">
      <t>ガク</t>
    </rPh>
    <phoneticPr fontId="20"/>
  </si>
  <si>
    <t>D</t>
    <phoneticPr fontId="20"/>
  </si>
  <si>
    <t>（前会計年度までの支払金額＋当該会計年度の部分払金額)</t>
    <rPh sb="9" eb="11">
      <t>シハラ</t>
    </rPh>
    <rPh sb="11" eb="13">
      <t>キンガク</t>
    </rPh>
    <phoneticPr fontId="20"/>
  </si>
  <si>
    <t>前会計年度までの出来高予定額＋
出来高超過</t>
    <rPh sb="0" eb="1">
      <t>マエ</t>
    </rPh>
    <rPh sb="1" eb="3">
      <t>カイケイ</t>
    </rPh>
    <rPh sb="3" eb="5">
      <t>ネンド</t>
    </rPh>
    <rPh sb="8" eb="11">
      <t>デキダカ</t>
    </rPh>
    <rPh sb="11" eb="13">
      <t>ヨテイ</t>
    </rPh>
    <rPh sb="13" eb="14">
      <t>ガク</t>
    </rPh>
    <rPh sb="16" eb="19">
      <t>デキダカ</t>
    </rPh>
    <rPh sb="19" eb="21">
      <t>チョウカ</t>
    </rPh>
    <phoneticPr fontId="20"/>
  </si>
  <si>
    <t>E</t>
    <phoneticPr fontId="20"/>
  </si>
  <si>
    <t>前会計年度までの出来高予定額</t>
    <rPh sb="1" eb="3">
      <t>カイケイ</t>
    </rPh>
    <phoneticPr fontId="20"/>
  </si>
  <si>
    <t>\</t>
    <phoneticPr fontId="20"/>
  </si>
  <si>
    <t>出来高超過</t>
    <phoneticPr fontId="20"/>
  </si>
  <si>
    <t>当該会計年度前払金額/
当該会計年度の出来高予定額</t>
    <rPh sb="2" eb="4">
      <t>カイケイ</t>
    </rPh>
    <rPh sb="14" eb="16">
      <t>カイケイ</t>
    </rPh>
    <phoneticPr fontId="20"/>
  </si>
  <si>
    <t>F</t>
    <phoneticPr fontId="20"/>
  </si>
  <si>
    <t>%</t>
    <phoneticPr fontId="20"/>
  </si>
  <si>
    <t>請求し得る金額
C－D-（A－E）×F</t>
    <phoneticPr fontId="20"/>
  </si>
  <si>
    <t>G</t>
    <phoneticPr fontId="20"/>
  </si>
  <si>
    <t>今回請求する金額</t>
    <phoneticPr fontId="20"/>
  </si>
  <si>
    <t>（注）</t>
    <phoneticPr fontId="20"/>
  </si>
  <si>
    <t>A≧Bの場合は、C～Gまでは記入しない。</t>
  </si>
  <si>
    <t>2.</t>
  </si>
  <si>
    <t>C欄の金額は、円以下銭まで算出すること。</t>
  </si>
  <si>
    <t>3.</t>
  </si>
  <si>
    <t>F欄の率は、小数点以下は切り上げること。</t>
  </si>
  <si>
    <t>4.</t>
    <phoneticPr fontId="26"/>
  </si>
  <si>
    <t>工事請負契約書第42条第2項（a）により算出する。</t>
    <phoneticPr fontId="26"/>
  </si>
  <si>
    <t>5.</t>
    <phoneticPr fontId="26"/>
  </si>
  <si>
    <t>工事請負契約書第42条第2項（b）を採用した場合（中間前払金）は、次のとおり読み替えるものとする。</t>
    <phoneticPr fontId="26"/>
  </si>
  <si>
    <t>イ</t>
  </si>
  <si>
    <t>D欄については「前会計年度までの受領金額」とする。</t>
    <phoneticPr fontId="26"/>
  </si>
  <si>
    <t>ロ</t>
  </si>
  <si>
    <t>E欄については「前会計年度までの出来高予定額」とする。</t>
    <rPh sb="9" eb="11">
      <t>カイケイ</t>
    </rPh>
    <phoneticPr fontId="20"/>
  </si>
  <si>
    <t>ハ</t>
  </si>
  <si>
    <t>F欄については「</t>
  </si>
  <si>
    <t>当該会計年度の前払金＋当該会計年度の中間前払金</t>
    <phoneticPr fontId="20"/>
  </si>
  <si>
    <t>」</t>
    <phoneticPr fontId="20"/>
  </si>
  <si>
    <t>当該会計年度の出来高予定額</t>
    <phoneticPr fontId="20"/>
  </si>
  <si>
    <t>6.</t>
    <phoneticPr fontId="26"/>
  </si>
  <si>
    <t>請負代金相当額は出来高金額（工事請負契約書第38条第2項に基づく既済部分検査後の協議済額）とする。</t>
    <phoneticPr fontId="26"/>
  </si>
  <si>
    <t>工 事 出 来 高 内 訳 書</t>
    <rPh sb="8" eb="9">
      <t>タカ</t>
    </rPh>
    <phoneticPr fontId="4"/>
  </si>
  <si>
    <t>費目</t>
  </si>
  <si>
    <t>工種</t>
  </si>
  <si>
    <t>種別</t>
  </si>
  <si>
    <t>単位</t>
  </si>
  <si>
    <t>契約数量（Ａ）</t>
    <phoneticPr fontId="4"/>
  </si>
  <si>
    <t>構成比（Ｂ）</t>
    <phoneticPr fontId="4"/>
  </si>
  <si>
    <t>前回までの出来形数量</t>
    <phoneticPr fontId="4"/>
  </si>
  <si>
    <t>今回出来形数量</t>
    <phoneticPr fontId="4"/>
  </si>
  <si>
    <t>今回までの出来形累計数量（Ｃ）</t>
  </si>
  <si>
    <t>残数量</t>
  </si>
  <si>
    <t>出来形比率（Ｄ）％</t>
  </si>
  <si>
    <t>摘要</t>
  </si>
  <si>
    <t>直接工事費</t>
    <rPh sb="0" eb="2">
      <t>チョクセツ</t>
    </rPh>
    <rPh sb="2" eb="5">
      <t>コウジヒ</t>
    </rPh>
    <phoneticPr fontId="4"/>
  </si>
  <si>
    <t>共通仮設費</t>
    <rPh sb="0" eb="2">
      <t>キョウツウ</t>
    </rPh>
    <rPh sb="2" eb="4">
      <t>カセツ</t>
    </rPh>
    <rPh sb="4" eb="5">
      <t>ヒ</t>
    </rPh>
    <phoneticPr fontId="4"/>
  </si>
  <si>
    <t>至</t>
    <rPh sb="0" eb="1">
      <t>イタ</t>
    </rPh>
    <phoneticPr fontId="4"/>
  </si>
  <si>
    <t>【参考様式】</t>
    <rPh sb="1" eb="3">
      <t>サンコウ</t>
    </rPh>
    <rPh sb="3" eb="5">
      <t>ヨウシキ</t>
    </rPh>
    <phoneticPr fontId="20"/>
  </si>
  <si>
    <t>監督職員（官職氏名）</t>
    <rPh sb="0" eb="2">
      <t>カントク</t>
    </rPh>
    <phoneticPr fontId="20"/>
  </si>
  <si>
    <t>（現場代理人氏名）</t>
    <phoneticPr fontId="20"/>
  </si>
  <si>
    <t>印</t>
    <rPh sb="0" eb="1">
      <t>イン</t>
    </rPh>
    <phoneticPr fontId="20"/>
  </si>
  <si>
    <t>年　　月　　日</t>
    <rPh sb="0" eb="1">
      <t>ネン</t>
    </rPh>
    <rPh sb="3" eb="4">
      <t>ツキ</t>
    </rPh>
    <rPh sb="6" eb="7">
      <t>ヒ</t>
    </rPh>
    <phoneticPr fontId="4"/>
  </si>
  <si>
    <t>の</t>
    <phoneticPr fontId="20"/>
  </si>
  <si>
    <t>（　　　　　　　　　　　）</t>
    <phoneticPr fontId="4"/>
  </si>
  <si>
    <t>検査において、修補指示</t>
    <phoneticPr fontId="20"/>
  </si>
  <si>
    <t>されました部分につきましては、下記のとおり完了しましたので報告します。</t>
    <phoneticPr fontId="20"/>
  </si>
  <si>
    <t>修補完了報告書</t>
    <phoneticPr fontId="20"/>
  </si>
  <si>
    <t>検査職員の修補指示箇所及び修補内容</t>
    <rPh sb="2" eb="4">
      <t>ショクイン</t>
    </rPh>
    <phoneticPr fontId="4"/>
  </si>
  <si>
    <t>　支出又は分任支出負担行為担当官（官職氏名）</t>
    <phoneticPr fontId="4"/>
  </si>
  <si>
    <t>　　　　　　　　　　　　　　　　　　殿</t>
  </si>
  <si>
    <t>　　　　　　　　　　　　　　　　　　　（受注者）</t>
    <rPh sb="20" eb="23">
      <t>ジュチュウシャ</t>
    </rPh>
    <phoneticPr fontId="4"/>
  </si>
  <si>
    <t xml:space="preserve"> 　　　　　 　　　修　補　完　了　届</t>
    <phoneticPr fontId="4"/>
  </si>
  <si>
    <t>　　　修補部分については、下記のとおり完了しましたのでお届けいたします。</t>
    <phoneticPr fontId="4"/>
  </si>
  <si>
    <t>　　　　　　　　　　　　　　　　　　　記</t>
  </si>
  <si>
    <t>　　　工  　事　　名</t>
  </si>
  <si>
    <t>　　　契　　約　　額</t>
  </si>
  <si>
    <t>　　　工  事  場　所</t>
  </si>
  <si>
    <t>　　</t>
  </si>
  <si>
    <t xml:space="preserve">                                                                                  </t>
  </si>
  <si>
    <t xml:space="preserve">                                                                                                     </t>
  </si>
  <si>
    <t>－－－－－－－－－－－－－－－－－－－－－－－－－－－－－－－－－－－－－－－</t>
  </si>
  <si>
    <t>　　　　　　　</t>
  </si>
  <si>
    <t>工事場所</t>
    <rPh sb="0" eb="2">
      <t>コウジ</t>
    </rPh>
    <rPh sb="2" eb="4">
      <t>バショ</t>
    </rPh>
    <phoneticPr fontId="2"/>
  </si>
  <si>
    <t>支　　給　　品　　受　　領　　書</t>
  </si>
  <si>
    <r>
      <t>契約担当者</t>
    </r>
    <r>
      <rPr>
        <strike/>
        <sz val="11"/>
        <color rgb="FFFF0000"/>
        <rFont val="明朝"/>
        <family val="1"/>
        <charset val="128"/>
      </rPr>
      <t/>
    </r>
    <rPh sb="0" eb="2">
      <t>ケイヤク</t>
    </rPh>
    <rPh sb="2" eb="5">
      <t>タントウシャ</t>
    </rPh>
    <phoneticPr fontId="74"/>
  </si>
  <si>
    <t>年月日：</t>
    <rPh sb="0" eb="3">
      <t>ネンガッピ</t>
    </rPh>
    <phoneticPr fontId="74"/>
  </si>
  <si>
    <t>受注者　（住所）</t>
    <rPh sb="0" eb="2">
      <t>ジュチュウ</t>
    </rPh>
    <rPh sb="2" eb="3">
      <t>シャ</t>
    </rPh>
    <phoneticPr fontId="74"/>
  </si>
  <si>
    <t>（氏名）</t>
    <rPh sb="1" eb="3">
      <t>シメイ</t>
    </rPh>
    <phoneticPr fontId="74"/>
  </si>
  <si>
    <t>（現場代理人氏名）</t>
    <rPh sb="1" eb="3">
      <t>ゲンバ</t>
    </rPh>
    <rPh sb="3" eb="5">
      <t>ダイリ</t>
    </rPh>
    <rPh sb="5" eb="6">
      <t>ニン</t>
    </rPh>
    <rPh sb="6" eb="8">
      <t>シメイ</t>
    </rPh>
    <phoneticPr fontId="74"/>
  </si>
  <si>
    <t>　　　下記のとおり支給品を受領しました。</t>
  </si>
  <si>
    <t>工 事 名</t>
  </si>
  <si>
    <t>品　　　目</t>
  </si>
  <si>
    <t>規　格</t>
  </si>
  <si>
    <t>単　位</t>
  </si>
  <si>
    <t>数　　　　　　　　量</t>
  </si>
  <si>
    <t>備　　　　考</t>
  </si>
  <si>
    <t>前回まで</t>
    <phoneticPr fontId="74"/>
  </si>
  <si>
    <t>今　回</t>
  </si>
  <si>
    <t>累　計</t>
  </si>
  <si>
    <t>支　　給　　品　　精　　算　　書</t>
  </si>
  <si>
    <t>（現場代理人氏名）</t>
    <phoneticPr fontId="74"/>
  </si>
  <si>
    <t>　下記のとおり支給品を精算します。</t>
  </si>
  <si>
    <t>工　事　名</t>
  </si>
  <si>
    <t>品　　　　目</t>
  </si>
  <si>
    <t>規　　格</t>
  </si>
  <si>
    <t>　　　数　　　　　　　　量</t>
  </si>
  <si>
    <t>備　　　　　考</t>
  </si>
  <si>
    <t>支給数量</t>
  </si>
  <si>
    <t>使用数量</t>
  </si>
  <si>
    <t>残 数 量</t>
  </si>
  <si>
    <t>※</t>
  </si>
  <si>
    <t>※物品管理簿登記</t>
    <phoneticPr fontId="74"/>
  </si>
  <si>
    <t>　　　　　</t>
  </si>
  <si>
    <t>証　明  欄</t>
  </si>
  <si>
    <t>（官職氏名）</t>
    <phoneticPr fontId="74"/>
  </si>
  <si>
    <t>　　　　　</t>
    <phoneticPr fontId="74"/>
  </si>
  <si>
    <t>契約担当者</t>
    <rPh sb="0" eb="2">
      <t>ケイヤク</t>
    </rPh>
    <rPh sb="2" eb="5">
      <t>タントウシャ</t>
    </rPh>
    <phoneticPr fontId="74"/>
  </si>
  <si>
    <t>（現場代理人氏名）</t>
    <rPh sb="6" eb="8">
      <t>シメイ</t>
    </rPh>
    <phoneticPr fontId="74"/>
  </si>
  <si>
    <t>品　　　　名</t>
  </si>
  <si>
    <t>規　　　　格</t>
  </si>
  <si>
    <t>数　　　　量</t>
  </si>
  <si>
    <t>摘　　　　　　要</t>
  </si>
  <si>
    <t>様式１</t>
    <rPh sb="0" eb="2">
      <t>ヨウシキ</t>
    </rPh>
    <phoneticPr fontId="6"/>
  </si>
  <si>
    <t>産業廃棄物管理票(マニフェスト)総括表</t>
    <rPh sb="0" eb="2">
      <t>サンギョウ</t>
    </rPh>
    <rPh sb="2" eb="5">
      <t>ハイキブツ</t>
    </rPh>
    <rPh sb="5" eb="8">
      <t>カンリヒョウ</t>
    </rPh>
    <rPh sb="16" eb="18">
      <t>ソウカツ</t>
    </rPh>
    <rPh sb="18" eb="19">
      <t>ヒョウ</t>
    </rPh>
    <phoneticPr fontId="6"/>
  </si>
  <si>
    <t>工事名：</t>
    <rPh sb="0" eb="3">
      <t>コウジメイ</t>
    </rPh>
    <phoneticPr fontId="6"/>
  </si>
  <si>
    <t>工事場所：</t>
    <rPh sb="0" eb="2">
      <t>コウジ</t>
    </rPh>
    <rPh sb="2" eb="4">
      <t>バショ</t>
    </rPh>
    <phoneticPr fontId="6"/>
  </si>
  <si>
    <t>請負者名：</t>
    <rPh sb="0" eb="3">
      <t>ウケオイシャ</t>
    </rPh>
    <rPh sb="3" eb="4">
      <t>メイ</t>
    </rPh>
    <phoneticPr fontId="6"/>
  </si>
  <si>
    <t>現場代理人氏名：</t>
    <rPh sb="0" eb="2">
      <t>ゲンバ</t>
    </rPh>
    <rPh sb="2" eb="5">
      <t>ダイリニン</t>
    </rPh>
    <rPh sb="5" eb="7">
      <t>シメイ</t>
    </rPh>
    <phoneticPr fontId="6"/>
  </si>
  <si>
    <t>番号</t>
    <rPh sb="0" eb="2">
      <t>バンゴウ</t>
    </rPh>
    <phoneticPr fontId="6"/>
  </si>
  <si>
    <t>交付年月日</t>
    <rPh sb="0" eb="2">
      <t>コウフ</t>
    </rPh>
    <rPh sb="2" eb="5">
      <t>ネンガッピ</t>
    </rPh>
    <phoneticPr fontId="6"/>
  </si>
  <si>
    <t>交付番号</t>
    <rPh sb="0" eb="2">
      <t>コウフ</t>
    </rPh>
    <rPh sb="2" eb="4">
      <t>バンゴウ</t>
    </rPh>
    <phoneticPr fontId="6"/>
  </si>
  <si>
    <t>数量</t>
    <rPh sb="0" eb="2">
      <t>スウリョウ</t>
    </rPh>
    <phoneticPr fontId="6"/>
  </si>
  <si>
    <t>収集・運搬業者の名称</t>
    <rPh sb="0" eb="2">
      <t>シュウシュウ</t>
    </rPh>
    <rPh sb="3" eb="5">
      <t>ウンパン</t>
    </rPh>
    <rPh sb="5" eb="7">
      <t>ギョウシャ</t>
    </rPh>
    <rPh sb="8" eb="10">
      <t>メイショウ</t>
    </rPh>
    <phoneticPr fontId="6"/>
  </si>
  <si>
    <t>処分業者の名称</t>
    <rPh sb="0" eb="2">
      <t>ショブン</t>
    </rPh>
    <rPh sb="2" eb="4">
      <t>ギョウシャ</t>
    </rPh>
    <rPh sb="5" eb="7">
      <t>メイショウ</t>
    </rPh>
    <phoneticPr fontId="6"/>
  </si>
  <si>
    <t>最終処分終了日</t>
    <rPh sb="0" eb="2">
      <t>サイシュウ</t>
    </rPh>
    <rPh sb="2" eb="4">
      <t>ショブン</t>
    </rPh>
    <rPh sb="4" eb="7">
      <t>シュウリョウビ</t>
    </rPh>
    <phoneticPr fontId="6"/>
  </si>
  <si>
    <t>Ｅ票確認日</t>
    <rPh sb="1" eb="2">
      <t>ヒョウ</t>
    </rPh>
    <rPh sb="2" eb="4">
      <t>カクニン</t>
    </rPh>
    <rPh sb="4" eb="5">
      <t>ビ</t>
    </rPh>
    <phoneticPr fontId="6"/>
  </si>
  <si>
    <t>備考</t>
    <rPh sb="0" eb="2">
      <t>ビコウ</t>
    </rPh>
    <phoneticPr fontId="6"/>
  </si>
  <si>
    <t>合計</t>
    <rPh sb="0" eb="2">
      <t>ゴウケイ</t>
    </rPh>
    <phoneticPr fontId="6"/>
  </si>
  <si>
    <t xml:space="preserve">※1 </t>
    <phoneticPr fontId="6"/>
  </si>
  <si>
    <t>廃棄物の品目毎に作成すること。</t>
    <rPh sb="0" eb="3">
      <t>ハイキブツ</t>
    </rPh>
    <rPh sb="4" eb="6">
      <t>ヒンモク</t>
    </rPh>
    <rPh sb="6" eb="7">
      <t>ゴト</t>
    </rPh>
    <rPh sb="8" eb="10">
      <t>サクセイ</t>
    </rPh>
    <phoneticPr fontId="6"/>
  </si>
  <si>
    <t xml:space="preserve">2 </t>
    <phoneticPr fontId="6"/>
  </si>
  <si>
    <t xml:space="preserve">3 </t>
    <phoneticPr fontId="6"/>
  </si>
  <si>
    <t>道路改築工事(○○道路００－００工区)</t>
    <rPh sb="2" eb="4">
      <t>カイチク</t>
    </rPh>
    <rPh sb="9" eb="11">
      <t>ドウロ</t>
    </rPh>
    <phoneticPr fontId="6"/>
  </si>
  <si>
    <t>国道000号　○○郡○○町○○地内</t>
    <rPh sb="0" eb="2">
      <t>コクドウ</t>
    </rPh>
    <rPh sb="5" eb="6">
      <t>ゴウ</t>
    </rPh>
    <rPh sb="9" eb="10">
      <t>グン</t>
    </rPh>
    <rPh sb="12" eb="13">
      <t>チョウ</t>
    </rPh>
    <rPh sb="15" eb="16">
      <t>チ</t>
    </rPh>
    <rPh sb="16" eb="17">
      <t>ナイ</t>
    </rPh>
    <phoneticPr fontId="6"/>
  </si>
  <si>
    <t>(株)鹿児島組</t>
    <rPh sb="0" eb="3">
      <t>カブ</t>
    </rPh>
    <rPh sb="3" eb="6">
      <t>カゴシマ</t>
    </rPh>
    <rPh sb="6" eb="7">
      <t>グミ</t>
    </rPh>
    <phoneticPr fontId="6"/>
  </si>
  <si>
    <t>土木　一郎</t>
    <rPh sb="0" eb="2">
      <t>ドボク</t>
    </rPh>
    <rPh sb="3" eb="5">
      <t>イチロウ</t>
    </rPh>
    <phoneticPr fontId="6"/>
  </si>
  <si>
    <t>コンクリート</t>
    <phoneticPr fontId="6"/>
  </si>
  <si>
    <t>m3</t>
    <phoneticPr fontId="6"/>
  </si>
  <si>
    <t>(有)河川運送</t>
    <rPh sb="0" eb="3">
      <t>ユウ</t>
    </rPh>
    <rPh sb="3" eb="5">
      <t>カセン</t>
    </rPh>
    <rPh sb="5" eb="7">
      <t>ウンソウ</t>
    </rPh>
    <phoneticPr fontId="6"/>
  </si>
  <si>
    <t>(株)砂防産業</t>
    <rPh sb="0" eb="3">
      <t>カブ</t>
    </rPh>
    <rPh sb="3" eb="5">
      <t>サボウ</t>
    </rPh>
    <rPh sb="5" eb="7">
      <t>サンギョウ</t>
    </rPh>
    <phoneticPr fontId="6"/>
  </si>
  <si>
    <t>B2票H.28.3.15</t>
    <rPh sb="2" eb="3">
      <t>ヒョウ</t>
    </rPh>
    <phoneticPr fontId="6"/>
  </si>
  <si>
    <t>下請業者使用実績報告書</t>
    <rPh sb="0" eb="2">
      <t>シタウケ</t>
    </rPh>
    <rPh sb="2" eb="4">
      <t>ギョウシャ</t>
    </rPh>
    <rPh sb="4" eb="6">
      <t>シヨウ</t>
    </rPh>
    <rPh sb="6" eb="8">
      <t>ジッセキ</t>
    </rPh>
    <rPh sb="8" eb="11">
      <t>ホウコクショ</t>
    </rPh>
    <phoneticPr fontId="6"/>
  </si>
  <si>
    <t>元請
業者
区分</t>
    <rPh sb="0" eb="2">
      <t>モトウ</t>
    </rPh>
    <rPh sb="3" eb="5">
      <t>ギョウシャ</t>
    </rPh>
    <rPh sb="6" eb="8">
      <t>クブン</t>
    </rPh>
    <phoneticPr fontId="41"/>
  </si>
  <si>
    <t>最終請負
金額
（千円）</t>
    <rPh sb="0" eb="2">
      <t>サイシュウ</t>
    </rPh>
    <rPh sb="2" eb="4">
      <t>ウケオイ</t>
    </rPh>
    <rPh sb="5" eb="7">
      <t>キンガク</t>
    </rPh>
    <rPh sb="9" eb="11">
      <t>センエン</t>
    </rPh>
    <phoneticPr fontId="6"/>
  </si>
  <si>
    <t>全下請業者使用状況</t>
    <rPh sb="0" eb="1">
      <t>ゼン</t>
    </rPh>
    <rPh sb="1" eb="3">
      <t>シタウケ</t>
    </rPh>
    <rPh sb="3" eb="5">
      <t>ギョウシャ</t>
    </rPh>
    <rPh sb="5" eb="7">
      <t>シヨウ</t>
    </rPh>
    <rPh sb="7" eb="9">
      <t>ジョウキョウ</t>
    </rPh>
    <phoneticPr fontId="41"/>
  </si>
  <si>
    <t>階層別下請使用状況</t>
    <rPh sb="0" eb="2">
      <t>カイソウ</t>
    </rPh>
    <rPh sb="2" eb="3">
      <t>ベツ</t>
    </rPh>
    <rPh sb="3" eb="5">
      <t>シタウケ</t>
    </rPh>
    <rPh sb="5" eb="7">
      <t>シヨウ</t>
    </rPh>
    <rPh sb="7" eb="9">
      <t>ジョウキョウ</t>
    </rPh>
    <phoneticPr fontId="41"/>
  </si>
  <si>
    <t>総数</t>
    <rPh sb="0" eb="2">
      <t>ソウスウ</t>
    </rPh>
    <phoneticPr fontId="41"/>
  </si>
  <si>
    <t>下請業者内訳</t>
    <rPh sb="0" eb="2">
      <t>シタウケ</t>
    </rPh>
    <rPh sb="2" eb="4">
      <t>ギョウシャ</t>
    </rPh>
    <rPh sb="4" eb="6">
      <t>ウチワケ</t>
    </rPh>
    <phoneticPr fontId="6"/>
  </si>
  <si>
    <t>下請
階層</t>
    <rPh sb="0" eb="2">
      <t>シタウ</t>
    </rPh>
    <rPh sb="3" eb="5">
      <t>カイソウ</t>
    </rPh>
    <phoneticPr fontId="41"/>
  </si>
  <si>
    <t>管内</t>
    <rPh sb="0" eb="2">
      <t>カンナイ</t>
    </rPh>
    <phoneticPr fontId="41"/>
  </si>
  <si>
    <t>管外（県内）</t>
    <rPh sb="0" eb="2">
      <t>カンガイ</t>
    </rPh>
    <rPh sb="3" eb="5">
      <t>ケンナイ</t>
    </rPh>
    <phoneticPr fontId="41"/>
  </si>
  <si>
    <t>県外</t>
    <rPh sb="0" eb="2">
      <t>ケンガイ</t>
    </rPh>
    <phoneticPr fontId="41"/>
  </si>
  <si>
    <t>管外
(県内)</t>
    <rPh sb="0" eb="2">
      <t>カンガイ</t>
    </rPh>
    <rPh sb="4" eb="6">
      <t>ケンナイ</t>
    </rPh>
    <phoneticPr fontId="41"/>
  </si>
  <si>
    <t>業者数</t>
    <rPh sb="0" eb="3">
      <t>ギョウシャスウ</t>
    </rPh>
    <phoneticPr fontId="41"/>
  </si>
  <si>
    <t>契約金額</t>
    <rPh sb="0" eb="2">
      <t>ケイヤク</t>
    </rPh>
    <rPh sb="2" eb="4">
      <t>キンガク</t>
    </rPh>
    <phoneticPr fontId="41"/>
  </si>
  <si>
    <t>①</t>
    <phoneticPr fontId="41"/>
  </si>
  <si>
    <t>②</t>
    <phoneticPr fontId="41"/>
  </si>
  <si>
    <t>③</t>
    <phoneticPr fontId="41"/>
  </si>
  <si>
    <t>④</t>
    <phoneticPr fontId="41"/>
  </si>
  <si>
    <t>一次</t>
    <rPh sb="0" eb="2">
      <t>イチジ</t>
    </rPh>
    <phoneticPr fontId="41"/>
  </si>
  <si>
    <t>二次</t>
    <rPh sb="0" eb="2">
      <t>ニジ</t>
    </rPh>
    <phoneticPr fontId="41"/>
  </si>
  <si>
    <t>三次</t>
    <rPh sb="0" eb="2">
      <t>サンジ</t>
    </rPh>
    <phoneticPr fontId="41"/>
  </si>
  <si>
    <t>四次</t>
    <rPh sb="0" eb="1">
      <t>ヨ</t>
    </rPh>
    <rPh sb="1" eb="2">
      <t>ジ</t>
    </rPh>
    <phoneticPr fontId="41"/>
  </si>
  <si>
    <t>五次</t>
    <rPh sb="0" eb="1">
      <t>ゴ</t>
    </rPh>
    <rPh sb="1" eb="2">
      <t>ジ</t>
    </rPh>
    <phoneticPr fontId="41"/>
  </si>
  <si>
    <t>小計</t>
    <rPh sb="0" eb="2">
      <t>ショウケイ</t>
    </rPh>
    <phoneticPr fontId="41"/>
  </si>
  <si>
    <t>（計算例）管内一次：9,000＝（8,000-4,000）＋（10,000-5,000）</t>
    <rPh sb="1" eb="4">
      <t>ケイサンレイ</t>
    </rPh>
    <rPh sb="5" eb="7">
      <t>カンナイ</t>
    </rPh>
    <rPh sb="7" eb="9">
      <t>イチジ</t>
    </rPh>
    <phoneticPr fontId="41"/>
  </si>
  <si>
    <t>記入例</t>
    <rPh sb="0" eb="2">
      <t>キニュウ</t>
    </rPh>
    <rPh sb="2" eb="3">
      <t>レイ</t>
    </rPh>
    <phoneticPr fontId="41"/>
  </si>
  <si>
    <t>建設資材使用実績報告書</t>
    <rPh sb="0" eb="2">
      <t>ケンセツ</t>
    </rPh>
    <rPh sb="2" eb="4">
      <t>シザイ</t>
    </rPh>
    <rPh sb="4" eb="6">
      <t>シヨウ</t>
    </rPh>
    <rPh sb="6" eb="8">
      <t>ジッセキ</t>
    </rPh>
    <rPh sb="8" eb="11">
      <t>ホウコクショ</t>
    </rPh>
    <phoneticPr fontId="41"/>
  </si>
  <si>
    <t>路線(河川名)</t>
    <rPh sb="0" eb="2">
      <t>ロセン</t>
    </rPh>
    <rPh sb="3" eb="5">
      <t>カセン</t>
    </rPh>
    <rPh sb="5" eb="6">
      <t>メイ</t>
    </rPh>
    <phoneticPr fontId="41"/>
  </si>
  <si>
    <t>　※黄色着色部分は編集不可。</t>
    <phoneticPr fontId="41"/>
  </si>
  <si>
    <t>最終請負金額</t>
    <rPh sb="0" eb="2">
      <t>サイシュウ</t>
    </rPh>
    <rPh sb="2" eb="4">
      <t>ウケオイ</t>
    </rPh>
    <rPh sb="4" eb="6">
      <t>キンガク</t>
    </rPh>
    <phoneticPr fontId="41"/>
  </si>
  <si>
    <t>千円也</t>
    <rPh sb="0" eb="1">
      <t>セン</t>
    </rPh>
    <rPh sb="1" eb="2">
      <t>エン</t>
    </rPh>
    <rPh sb="2" eb="3">
      <t>ナリ</t>
    </rPh>
    <phoneticPr fontId="41"/>
  </si>
  <si>
    <t>材料名・規格欄</t>
    <rPh sb="0" eb="3">
      <t>ザイリョウメイ</t>
    </rPh>
    <rPh sb="4" eb="6">
      <t>キカク</t>
    </rPh>
    <rPh sb="6" eb="7">
      <t>ラン</t>
    </rPh>
    <phoneticPr fontId="41"/>
  </si>
  <si>
    <t>材料使用承認願の記載と同様</t>
    <rPh sb="0" eb="2">
      <t>ザイリョウ</t>
    </rPh>
    <rPh sb="2" eb="4">
      <t>シヨウ</t>
    </rPh>
    <rPh sb="4" eb="6">
      <t>ショウニン</t>
    </rPh>
    <rPh sb="6" eb="7">
      <t>ネガ</t>
    </rPh>
    <rPh sb="8" eb="10">
      <t>キサイ</t>
    </rPh>
    <rPh sb="11" eb="13">
      <t>ドウヨウ</t>
    </rPh>
    <phoneticPr fontId="41"/>
  </si>
  <si>
    <t>県産資材欄</t>
    <rPh sb="0" eb="2">
      <t>ケンサン</t>
    </rPh>
    <rPh sb="2" eb="4">
      <t>シザイ</t>
    </rPh>
    <rPh sb="4" eb="5">
      <t>ラン</t>
    </rPh>
    <phoneticPr fontId="41"/>
  </si>
  <si>
    <t>数量・金額欄</t>
    <rPh sb="0" eb="2">
      <t>スウリョウ</t>
    </rPh>
    <rPh sb="3" eb="5">
      <t>キンガク</t>
    </rPh>
    <rPh sb="5" eb="6">
      <t>ラン</t>
    </rPh>
    <phoneticPr fontId="41"/>
  </si>
  <si>
    <t>調達業者欄</t>
    <rPh sb="0" eb="2">
      <t>チョウタツ</t>
    </rPh>
    <rPh sb="2" eb="4">
      <t>ギョウシャ</t>
    </rPh>
    <rPh sb="4" eb="5">
      <t>ラン</t>
    </rPh>
    <phoneticPr fontId="41"/>
  </si>
  <si>
    <t>・県産資材欄が「○」の場合　
　→「－」　　　　　　　　　　</t>
    <rPh sb="5" eb="6">
      <t>ラン</t>
    </rPh>
    <phoneticPr fontId="41"/>
  </si>
  <si>
    <t>・県産資材欄が「×」の場合
　不使用報告書の県内本支店欄が
　　「○」の場合は　　　→「○」
　　「×」「○」の場合は→「△」
　　「×」「×」の場合は→「×」</t>
    <phoneticPr fontId="41"/>
  </si>
  <si>
    <t>自</t>
    <rPh sb="0" eb="1">
      <t>ジ</t>
    </rPh>
    <phoneticPr fontId="4"/>
  </si>
  <si>
    <t>氏　名</t>
    <rPh sb="0" eb="3">
      <t>シメイ</t>
    </rPh>
    <phoneticPr fontId="4"/>
  </si>
  <si>
    <t>受注者　住　所</t>
    <rPh sb="0" eb="3">
      <t>ジュチュウシャ</t>
    </rPh>
    <rPh sb="4" eb="7">
      <t>ジュウショ</t>
    </rPh>
    <phoneticPr fontId="4"/>
  </si>
  <si>
    <t>記　　　　事</t>
    <rPh sb="0" eb="6">
      <t>キジ</t>
    </rPh>
    <phoneticPr fontId="4"/>
  </si>
  <si>
    <t>品質証明員氏名　印</t>
    <rPh sb="0" eb="4">
      <t>ヒンシツショウメイ</t>
    </rPh>
    <rPh sb="4" eb="5">
      <t>イン</t>
    </rPh>
    <rPh sb="5" eb="7">
      <t>シメイ</t>
    </rPh>
    <rPh sb="8" eb="9">
      <t>シルシ</t>
    </rPh>
    <phoneticPr fontId="4"/>
  </si>
  <si>
    <t>箇　　　　所</t>
    <rPh sb="0" eb="6">
      <t>カショ</t>
    </rPh>
    <phoneticPr fontId="4"/>
  </si>
  <si>
    <t>実　施　日</t>
    <rPh sb="0" eb="5">
      <t>ジッシビ</t>
    </rPh>
    <phoneticPr fontId="4"/>
  </si>
  <si>
    <t>品　質　証　明　事　項</t>
    <rPh sb="0" eb="3">
      <t>ヒンシツ</t>
    </rPh>
    <rPh sb="4" eb="7">
      <t>ショウメイ</t>
    </rPh>
    <rPh sb="8" eb="11">
      <t>ジコウ</t>
    </rPh>
    <phoneticPr fontId="4"/>
  </si>
  <si>
    <t>品　　質　　証　　明　　記　　事</t>
    <rPh sb="0" eb="4">
      <t>ヒンシツ</t>
    </rPh>
    <rPh sb="6" eb="10">
      <t>ショウメイ</t>
    </rPh>
    <rPh sb="12" eb="16">
      <t>キジ</t>
    </rPh>
    <phoneticPr fontId="4"/>
  </si>
  <si>
    <t>工事名 ：</t>
    <rPh sb="0" eb="3">
      <t>コウジメイ</t>
    </rPh>
    <phoneticPr fontId="4"/>
  </si>
  <si>
    <t>品　質　証　明　書</t>
    <rPh sb="0" eb="7">
      <t>ヒンシツショウメイ</t>
    </rPh>
    <rPh sb="8" eb="9">
      <t>ショ</t>
    </rPh>
    <phoneticPr fontId="4"/>
  </si>
  <si>
    <t>創意工夫・社会性等に関する実施状況</t>
  </si>
  <si>
    <t xml:space="preserve">  　工　事　名</t>
    <phoneticPr fontId="4"/>
  </si>
  <si>
    <t xml:space="preserve"> 受注者名</t>
    <rPh sb="1" eb="3">
      <t>ジュチュウ</t>
    </rPh>
    <phoneticPr fontId="4"/>
  </si>
  <si>
    <t>項　　　目</t>
    <phoneticPr fontId="4"/>
  </si>
  <si>
    <t>評価内容</t>
    <phoneticPr fontId="4"/>
  </si>
  <si>
    <t>実施内容</t>
    <phoneticPr fontId="4"/>
  </si>
  <si>
    <t xml:space="preserve"> □創意工夫</t>
  </si>
  <si>
    <t>□施工</t>
  </si>
  <si>
    <t>・施工に伴う器具、工具、装置等の工夫</t>
  </si>
  <si>
    <t>・コンクリート二次製品等の代替材の適用</t>
  </si>
  <si>
    <t>・施工方法の工夫、施工環境の改善</t>
  </si>
  <si>
    <t xml:space="preserve"> 自ら立案実施した創意工夫や技術力</t>
    <phoneticPr fontId="4"/>
  </si>
  <si>
    <t>・仮設備計画の工夫</t>
  </si>
  <si>
    <t>・施工管理の工夫</t>
  </si>
  <si>
    <t>・ＩＣＴ（情報通信技術）の活用　等</t>
  </si>
  <si>
    <t>□新技術活用</t>
  </si>
  <si>
    <t>ＮＥＴＩＳ登録技術のうち、</t>
  </si>
  <si>
    <t>・試行技術の活用</t>
  </si>
  <si>
    <t>・「少実績優良技術」の活用</t>
  </si>
  <si>
    <t>・「少実績優良技術」 を除く「有用とされる技術」　の活用</t>
  </si>
  <si>
    <t>・試行技術及び「有用とされる技術」以外の新技術　の活用</t>
  </si>
  <si>
    <t>□品質</t>
  </si>
  <si>
    <t>・土工、設備、電気の品質向上の工夫</t>
  </si>
  <si>
    <t>・コンクリートの材料、打設、養生の工夫</t>
  </si>
  <si>
    <t>・鉄筋、コンクリート二次製品等使用材料の工夫</t>
  </si>
  <si>
    <t>・配筋、溶接作業等の工夫　等</t>
  </si>
  <si>
    <t>□安全衛生</t>
  </si>
  <si>
    <t>・安全衛生教育・講習会・パトロール等の工夫</t>
  </si>
  <si>
    <t>・仮設備の工夫</t>
  </si>
  <si>
    <t>・作業環境の改善</t>
  </si>
  <si>
    <t>・交通事故防止の工夫</t>
  </si>
  <si>
    <t>・環境保全の工夫　等</t>
  </si>
  <si>
    <t>□社会性等</t>
  </si>
  <si>
    <t>□地域への貢献等</t>
  </si>
  <si>
    <t>・周辺環境への配慮</t>
  </si>
  <si>
    <t>・現場環境の周辺地域との調和</t>
  </si>
  <si>
    <t>地域社会や住民に対する貢献</t>
  </si>
  <si>
    <t>・地域住民とのコミュニケーション</t>
  </si>
  <si>
    <t>・災害時など地域への支援・行政などによる救援活　動への協力  等</t>
  </si>
  <si>
    <t>工　事　名</t>
    <phoneticPr fontId="4"/>
  </si>
  <si>
    <t>提案内容</t>
    <rPh sb="0" eb="2">
      <t>テイアン</t>
    </rPh>
    <rPh sb="2" eb="4">
      <t>ナイヨウ</t>
    </rPh>
    <phoneticPr fontId="4"/>
  </si>
  <si>
    <t>（説明）</t>
    <rPh sb="1" eb="3">
      <t>セツメイ</t>
    </rPh>
    <phoneticPr fontId="4"/>
  </si>
  <si>
    <t>(添付図）</t>
    <rPh sb="1" eb="3">
      <t>テンプ</t>
    </rPh>
    <rPh sb="3" eb="4">
      <t>ズ</t>
    </rPh>
    <phoneticPr fontId="4"/>
  </si>
  <si>
    <t>総　括
監督員</t>
    <rPh sb="0" eb="1">
      <t>ソウ</t>
    </rPh>
    <rPh sb="2" eb="3">
      <t>クク</t>
    </rPh>
    <rPh sb="4" eb="7">
      <t>カントクイン</t>
    </rPh>
    <phoneticPr fontId="4"/>
  </si>
  <si>
    <t>設計図書で指定した材料がある場合に提出する。</t>
    <phoneticPr fontId="4"/>
  </si>
  <si>
    <t>材料品質証明書</t>
    <rPh sb="0" eb="2">
      <t>ザイリョウ</t>
    </rPh>
    <rPh sb="2" eb="4">
      <t>ヒンシツ</t>
    </rPh>
    <rPh sb="4" eb="7">
      <t>ショウメイショ</t>
    </rPh>
    <phoneticPr fontId="4"/>
  </si>
  <si>
    <t>材料使用承認願</t>
    <rPh sb="0" eb="2">
      <t>ザイリョウ</t>
    </rPh>
    <rPh sb="2" eb="4">
      <t>シヨウ</t>
    </rPh>
    <rPh sb="4" eb="6">
      <t>ショウニン</t>
    </rPh>
    <rPh sb="6" eb="7">
      <t>ネガ</t>
    </rPh>
    <phoneticPr fontId="4"/>
  </si>
  <si>
    <t>令和　　年　　月　　日</t>
    <rPh sb="0" eb="2">
      <t>レイワ</t>
    </rPh>
    <rPh sb="4" eb="5">
      <t>ネン</t>
    </rPh>
    <rPh sb="7" eb="8">
      <t>ツキ</t>
    </rPh>
    <rPh sb="10" eb="11">
      <t>ヒ</t>
    </rPh>
    <phoneticPr fontId="6"/>
  </si>
  <si>
    <t>現場代理人等通知書</t>
    <rPh sb="5" eb="6">
      <t>トウ</t>
    </rPh>
    <rPh sb="6" eb="9">
      <t>ツウチショ</t>
    </rPh>
    <phoneticPr fontId="4"/>
  </si>
  <si>
    <t>現場代理人等変更通知書</t>
    <rPh sb="0" eb="2">
      <t>ゲンバ</t>
    </rPh>
    <rPh sb="2" eb="5">
      <t>ダイリニン</t>
    </rPh>
    <rPh sb="5" eb="6">
      <t>トウ</t>
    </rPh>
    <rPh sb="6" eb="8">
      <t>ヘンコウ</t>
    </rPh>
    <rPh sb="8" eb="11">
      <t>ツウチショ</t>
    </rPh>
    <phoneticPr fontId="2"/>
  </si>
  <si>
    <t>契第10条1項</t>
    <phoneticPr fontId="2"/>
  </si>
  <si>
    <t>第４－１号様式</t>
    <rPh sb="0" eb="1">
      <t>ダイ</t>
    </rPh>
    <rPh sb="4" eb="5">
      <t>ゴウ</t>
    </rPh>
    <rPh sb="5" eb="7">
      <t>ヨウシキ</t>
    </rPh>
    <phoneticPr fontId="4"/>
  </si>
  <si>
    <t>現　場　代　理　人　等　通  知  書</t>
  </si>
  <si>
    <t>（契約担当者）</t>
    <rPh sb="1" eb="3">
      <t>ケイヤク</t>
    </rPh>
    <rPh sb="3" eb="6">
      <t>タントウシャ</t>
    </rPh>
    <phoneticPr fontId="4"/>
  </si>
  <si>
    <t>（請負者）</t>
    <rPh sb="1" eb="4">
      <t>ウケオイシャ</t>
    </rPh>
    <phoneticPr fontId="4"/>
  </si>
  <si>
    <t>　年　　月　　日</t>
    <rPh sb="1" eb="2">
      <t>ネン</t>
    </rPh>
    <rPh sb="4" eb="5">
      <t>ツキ</t>
    </rPh>
    <rPh sb="7" eb="8">
      <t>ヒ</t>
    </rPh>
    <phoneticPr fontId="4"/>
  </si>
  <si>
    <t>付けをもって請負契約を締結した</t>
    <rPh sb="0" eb="1">
      <t>ツ</t>
    </rPh>
    <rPh sb="6" eb="8">
      <t>ウケオイ</t>
    </rPh>
    <rPh sb="8" eb="10">
      <t>ケイヤク</t>
    </rPh>
    <rPh sb="11" eb="13">
      <t>テイケツ</t>
    </rPh>
    <phoneticPr fontId="4"/>
  </si>
  <si>
    <t>現場代理人氏名</t>
    <rPh sb="5" eb="7">
      <t>シメイ</t>
    </rPh>
    <phoneticPr fontId="4"/>
  </si>
  <si>
    <t>主任技術者又は</t>
    <rPh sb="0" eb="2">
      <t>シュニン</t>
    </rPh>
    <rPh sb="2" eb="5">
      <t>ギジュツシャ</t>
    </rPh>
    <rPh sb="5" eb="6">
      <t>マタ</t>
    </rPh>
    <phoneticPr fontId="4"/>
  </si>
  <si>
    <t>監理技術者氏名</t>
    <rPh sb="0" eb="2">
      <t>カンリ</t>
    </rPh>
    <rPh sb="2" eb="5">
      <t>ギジュツシャ</t>
    </rPh>
    <rPh sb="5" eb="7">
      <t>シメイ</t>
    </rPh>
    <phoneticPr fontId="4"/>
  </si>
  <si>
    <t>特例監理技術者</t>
    <rPh sb="0" eb="2">
      <t>トクレイ</t>
    </rPh>
    <rPh sb="2" eb="4">
      <t>カンリ</t>
    </rPh>
    <rPh sb="4" eb="7">
      <t>ギジュツシャ</t>
    </rPh>
    <phoneticPr fontId="2"/>
  </si>
  <si>
    <t>監理技術者補佐氏名</t>
    <rPh sb="0" eb="2">
      <t>カンリ</t>
    </rPh>
    <rPh sb="2" eb="5">
      <t>ギジュツシャ</t>
    </rPh>
    <rPh sb="5" eb="7">
      <t>ホサ</t>
    </rPh>
    <rPh sb="7" eb="9">
      <t>シメイ</t>
    </rPh>
    <phoneticPr fontId="2"/>
  </si>
  <si>
    <t>専門技術者氏名</t>
    <rPh sb="4" eb="5">
      <t>シャ</t>
    </rPh>
    <rPh sb="5" eb="7">
      <t>シメイ</t>
    </rPh>
    <phoneticPr fontId="4"/>
  </si>
  <si>
    <t>第４－２号様式</t>
    <rPh sb="0" eb="1">
      <t>ダイ</t>
    </rPh>
    <rPh sb="4" eb="5">
      <t>ゴウ</t>
    </rPh>
    <rPh sb="5" eb="7">
      <t>ヨウシキ</t>
    </rPh>
    <phoneticPr fontId="4"/>
  </si>
  <si>
    <t>（請負者）</t>
    <rPh sb="1" eb="3">
      <t>ウケオイ</t>
    </rPh>
    <phoneticPr fontId="74"/>
  </si>
  <si>
    <t>現 場 代 理 人 等 変 更 通 知 書</t>
  </si>
  <si>
    <t>工 事 名</t>
    <phoneticPr fontId="74"/>
  </si>
  <si>
    <t>付けで通知した上記工事の現場代理人及び技術者を下記</t>
  </si>
  <si>
    <t>現場代理人等変更年月日</t>
    <phoneticPr fontId="74"/>
  </si>
  <si>
    <t>変更する現場代理人等区分</t>
    <phoneticPr fontId="74"/>
  </si>
  <si>
    <t>旧現場代理人等氏名</t>
    <phoneticPr fontId="74"/>
  </si>
  <si>
    <t>新現場代理人等氏名</t>
    <rPh sb="6" eb="7">
      <t>ナド</t>
    </rPh>
    <phoneticPr fontId="74"/>
  </si>
  <si>
    <t>変　 更　 事 　由</t>
    <phoneticPr fontId="74"/>
  </si>
  <si>
    <t>(注)1．</t>
    <phoneticPr fontId="4"/>
  </si>
  <si>
    <t>2．</t>
    <phoneticPr fontId="24"/>
  </si>
  <si>
    <t>・現場代理人</t>
    <rPh sb="1" eb="3">
      <t>ゲンバ</t>
    </rPh>
    <rPh sb="3" eb="6">
      <t>ダイリニン</t>
    </rPh>
    <phoneticPr fontId="4"/>
  </si>
  <si>
    <t>・主任技術者</t>
    <rPh sb="1" eb="3">
      <t>シュニン</t>
    </rPh>
    <rPh sb="3" eb="6">
      <t>ギジュツシャ</t>
    </rPh>
    <phoneticPr fontId="4"/>
  </si>
  <si>
    <t>・監理技術者</t>
    <rPh sb="1" eb="3">
      <t>カンリ</t>
    </rPh>
    <rPh sb="3" eb="6">
      <t>ギジュツシャ</t>
    </rPh>
    <phoneticPr fontId="4"/>
  </si>
  <si>
    <t>・特例監理技術者</t>
    <rPh sb="1" eb="3">
      <t>トクレイ</t>
    </rPh>
    <rPh sb="3" eb="5">
      <t>カンリ</t>
    </rPh>
    <rPh sb="5" eb="8">
      <t>ギジュツシャ</t>
    </rPh>
    <phoneticPr fontId="4"/>
  </si>
  <si>
    <t>・監理技術者補佐</t>
    <rPh sb="1" eb="3">
      <t>カンリ</t>
    </rPh>
    <rPh sb="3" eb="6">
      <t>ギジュツシャ</t>
    </rPh>
    <rPh sb="6" eb="8">
      <t>ホサ</t>
    </rPh>
    <phoneticPr fontId="4"/>
  </si>
  <si>
    <t>・専門技術者</t>
    <rPh sb="1" eb="3">
      <t>センモン</t>
    </rPh>
    <rPh sb="3" eb="6">
      <t>ギジュツシャ</t>
    </rPh>
    <phoneticPr fontId="4"/>
  </si>
  <si>
    <t>第１－１号様式</t>
    <rPh sb="0" eb="1">
      <t>ダイ</t>
    </rPh>
    <rPh sb="4" eb="5">
      <t>ゴウ</t>
    </rPh>
    <rPh sb="5" eb="7">
      <t>ヨウシキ</t>
    </rPh>
    <phoneticPr fontId="20"/>
  </si>
  <si>
    <t>（請負者）</t>
    <rPh sb="1" eb="3">
      <t>ウケオイ</t>
    </rPh>
    <rPh sb="3" eb="4">
      <t>シャ</t>
    </rPh>
    <phoneticPr fontId="4"/>
  </si>
  <si>
    <t>第１－２号様式</t>
    <rPh sb="0" eb="1">
      <t>ダイ</t>
    </rPh>
    <rPh sb="4" eb="5">
      <t>ゴウ</t>
    </rPh>
    <rPh sb="5" eb="7">
      <t>ヨウシキ</t>
    </rPh>
    <phoneticPr fontId="20"/>
  </si>
  <si>
    <t>請求書</t>
    <rPh sb="0" eb="3">
      <t>セイキュウショ</t>
    </rPh>
    <phoneticPr fontId="20"/>
  </si>
  <si>
    <t>）</t>
    <phoneticPr fontId="20"/>
  </si>
  <si>
    <t>契約担当者</t>
    <rPh sb="0" eb="2">
      <t>ケイヤク</t>
    </rPh>
    <rPh sb="2" eb="5">
      <t>タントウシャ</t>
    </rPh>
    <phoneticPr fontId="20"/>
  </si>
  <si>
    <t>請負者　（住所）</t>
    <rPh sb="0" eb="3">
      <t>ウケオイシャ</t>
    </rPh>
    <phoneticPr fontId="20"/>
  </si>
  <si>
    <t>（氏名）</t>
    <phoneticPr fontId="20"/>
  </si>
  <si>
    <t>下記のとおり請求します。</t>
    <phoneticPr fontId="20"/>
  </si>
  <si>
    <t>請求金額</t>
    <phoneticPr fontId="20"/>
  </si>
  <si>
    <t>ただし、次の工事の(</t>
    <phoneticPr fontId="20"/>
  </si>
  <si>
    <t>)として</t>
    <phoneticPr fontId="20"/>
  </si>
  <si>
    <t>￥　　　　　　　　　　　　　　円也</t>
    <rPh sb="15" eb="16">
      <t>エン</t>
    </rPh>
    <rPh sb="16" eb="17">
      <t>ナリ</t>
    </rPh>
    <phoneticPr fontId="20"/>
  </si>
  <si>
    <t>領収済金額</t>
    <rPh sb="0" eb="2">
      <t>リョウシュウ</t>
    </rPh>
    <rPh sb="2" eb="3">
      <t>ズ</t>
    </rPh>
    <rPh sb="3" eb="5">
      <t>キンガク</t>
    </rPh>
    <phoneticPr fontId="2"/>
  </si>
  <si>
    <t>今回請求金額</t>
    <rPh sb="0" eb="2">
      <t>コンカイ</t>
    </rPh>
    <rPh sb="2" eb="4">
      <t>セイキュウ</t>
    </rPh>
    <rPh sb="4" eb="6">
      <t>キンガク</t>
    </rPh>
    <phoneticPr fontId="2"/>
  </si>
  <si>
    <t>未請求金額</t>
    <rPh sb="0" eb="3">
      <t>ミセイキュウ</t>
    </rPh>
    <rPh sb="3" eb="5">
      <t>キンガク</t>
    </rPh>
    <phoneticPr fontId="2"/>
  </si>
  <si>
    <t>（</t>
    <phoneticPr fontId="2"/>
  </si>
  <si>
    <t>）</t>
    <phoneticPr fontId="2"/>
  </si>
  <si>
    <t>契約日</t>
  </si>
  <si>
    <t>完成日</t>
    <rPh sb="0" eb="2">
      <t>カンセイ</t>
    </rPh>
    <phoneticPr fontId="2"/>
  </si>
  <si>
    <t>支払方法</t>
    <rPh sb="0" eb="2">
      <t>シハラ</t>
    </rPh>
    <rPh sb="2" eb="4">
      <t>ホウホウ</t>
    </rPh>
    <phoneticPr fontId="2"/>
  </si>
  <si>
    <t>現金払・口座振替払</t>
    <rPh sb="0" eb="2">
      <t>ゲンキン</t>
    </rPh>
    <rPh sb="2" eb="3">
      <t>ハラ</t>
    </rPh>
    <rPh sb="4" eb="6">
      <t>コウザ</t>
    </rPh>
    <rPh sb="6" eb="8">
      <t>フリカエ</t>
    </rPh>
    <rPh sb="8" eb="9">
      <t>ハラ</t>
    </rPh>
    <phoneticPr fontId="2"/>
  </si>
  <si>
    <t>振込希望金融機関名</t>
  </si>
  <si>
    <t>店</t>
  </si>
  <si>
    <t>預金の種別</t>
  </si>
  <si>
    <t>口座番号</t>
  </si>
  <si>
    <t>口座名義</t>
  </si>
  <si>
    <t>フリガナ</t>
  </si>
  <si>
    <t>振込指定コード番号</t>
  </si>
  <si>
    <t>隔地払金融機関名</t>
    <rPh sb="0" eb="2">
      <t>カクチ</t>
    </rPh>
    <rPh sb="2" eb="3">
      <t>ハライ</t>
    </rPh>
    <rPh sb="3" eb="5">
      <t>キンユウ</t>
    </rPh>
    <rPh sb="5" eb="8">
      <t>キカンメイ</t>
    </rPh>
    <phoneticPr fontId="2"/>
  </si>
  <si>
    <t>（　　　）には前払金、中間前払金、部分払金、指定部分完済払金、完成代金の別を記入すること。</t>
    <phoneticPr fontId="20"/>
  </si>
  <si>
    <t>部分払金を請求する場合は、請求内訳書（部分払の場合又は国債部分払の場合）を添付すること。</t>
    <phoneticPr fontId="20"/>
  </si>
  <si>
    <t>3．</t>
    <phoneticPr fontId="24"/>
  </si>
  <si>
    <t>指定部分完済払代金を請求する場合には、請求内訳書（指定部分払の場合）を添付すること。</t>
    <phoneticPr fontId="20"/>
  </si>
  <si>
    <t>別紙様式第1号</t>
    <rPh sb="0" eb="2">
      <t>ベッシ</t>
    </rPh>
    <rPh sb="2" eb="4">
      <t>ヨウシキ</t>
    </rPh>
    <rPh sb="4" eb="5">
      <t>ダイ</t>
    </rPh>
    <rPh sb="6" eb="7">
      <t>ゴウ</t>
    </rPh>
    <phoneticPr fontId="24"/>
  </si>
  <si>
    <t>年月日：</t>
    <rPh sb="0" eb="3">
      <t>ネンガッピ</t>
    </rPh>
    <phoneticPr fontId="24"/>
  </si>
  <si>
    <t>殿</t>
    <rPh sb="0" eb="1">
      <t>トノ</t>
    </rPh>
    <phoneticPr fontId="24"/>
  </si>
  <si>
    <t>認　　定　　請　　求　　書</t>
  </si>
  <si>
    <t>工事請負契約書第35条の２の４項に基づき、下記工事の中間前金払の認定を請求します。</t>
    <rPh sb="7" eb="8">
      <t>ダイ</t>
    </rPh>
    <rPh sb="10" eb="11">
      <t>ジョウ</t>
    </rPh>
    <rPh sb="15" eb="16">
      <t>コウ</t>
    </rPh>
    <rPh sb="17" eb="18">
      <t>モト</t>
    </rPh>
    <phoneticPr fontId="4"/>
  </si>
  <si>
    <t>契　　約　　日</t>
  </si>
  <si>
    <t>工　　事　　名</t>
  </si>
  <si>
    <t>工　　　　　期</t>
  </si>
  <si>
    <t>工  事  場  所</t>
  </si>
  <si>
    <t>請 負 代 金 額</t>
  </si>
  <si>
    <t>￥</t>
    <phoneticPr fontId="24"/>
  </si>
  <si>
    <t>出来高予定額を記入すること。</t>
  </si>
  <si>
    <t>【記載例】</t>
    <rPh sb="1" eb="4">
      <t>キサイレイ</t>
    </rPh>
    <phoneticPr fontId="4"/>
  </si>
  <si>
    <t>（出来高予定額）</t>
    <rPh sb="1" eb="4">
      <t>デキダカ</t>
    </rPh>
    <rPh sb="4" eb="7">
      <t>ヨテイガク</t>
    </rPh>
    <phoneticPr fontId="4"/>
  </si>
  <si>
    <t>令和○○年度</t>
    <rPh sb="0" eb="2">
      <t>レイワ</t>
    </rPh>
    <rPh sb="4" eb="6">
      <t>ネンド</t>
    </rPh>
    <phoneticPr fontId="4"/>
  </si>
  <si>
    <t>￥　△△△</t>
    <phoneticPr fontId="4"/>
  </si>
  <si>
    <t>～</t>
    <phoneticPr fontId="4"/>
  </si>
  <si>
    <t>令和□□年度</t>
    <rPh sb="0" eb="2">
      <t>レイワ</t>
    </rPh>
    <rPh sb="4" eb="6">
      <t>ネンド</t>
    </rPh>
    <phoneticPr fontId="4"/>
  </si>
  <si>
    <t>￥　×××</t>
    <phoneticPr fontId="4"/>
  </si>
  <si>
    <t>（請負者）</t>
    <rPh sb="1" eb="4">
      <t>ウケオイシャ</t>
    </rPh>
    <phoneticPr fontId="20"/>
  </si>
  <si>
    <t>指　定　部　分　完　成　通　知　書</t>
    <phoneticPr fontId="20"/>
  </si>
  <si>
    <t>下記工事の指定部分は、</t>
    <phoneticPr fontId="20"/>
  </si>
  <si>
    <t>をもって完成したので工事請負</t>
    <phoneticPr fontId="20"/>
  </si>
  <si>
    <t>工事請負契約書第32条第1項に基づき通知します。</t>
    <phoneticPr fontId="2"/>
  </si>
  <si>
    <t>記</t>
    <rPh sb="0" eb="1">
      <t>キ</t>
    </rPh>
    <phoneticPr fontId="20"/>
  </si>
  <si>
    <t>工事名</t>
    <phoneticPr fontId="20"/>
  </si>
  <si>
    <t>工　期</t>
    <phoneticPr fontId="20"/>
  </si>
  <si>
    <t>指定部分に対する請負代金額</t>
  </si>
  <si>
    <t>(注)</t>
  </si>
  <si>
    <t>年月日：</t>
    <rPh sb="0" eb="3">
      <t>ネンガッピ</t>
    </rPh>
    <phoneticPr fontId="85"/>
  </si>
  <si>
    <t>請 負 工 事 既 済 部 分 検 査 請 求 書</t>
    <phoneticPr fontId="85"/>
  </si>
  <si>
    <t>工事請負契約書第38条の２により既済部分検査を請求します。</t>
    <rPh sb="23" eb="25">
      <t>セイキュウ</t>
    </rPh>
    <phoneticPr fontId="74"/>
  </si>
  <si>
    <t>工　　事　　名</t>
    <phoneticPr fontId="2"/>
  </si>
  <si>
    <t>工　　　　　期</t>
    <phoneticPr fontId="2"/>
  </si>
  <si>
    <t>第３号様式</t>
    <rPh sb="0" eb="1">
      <t>ダイ</t>
    </rPh>
    <rPh sb="2" eb="3">
      <t>ゴウ</t>
    </rPh>
    <rPh sb="3" eb="5">
      <t>ヨウシキ</t>
    </rPh>
    <phoneticPr fontId="4"/>
  </si>
  <si>
    <t>認定請求書</t>
    <rPh sb="0" eb="2">
      <t>ニンテイ</t>
    </rPh>
    <phoneticPr fontId="4"/>
  </si>
  <si>
    <t>（請負者）</t>
    <rPh sb="1" eb="3">
      <t>ウケオイ</t>
    </rPh>
    <rPh sb="3" eb="4">
      <t>シャ</t>
    </rPh>
    <phoneticPr fontId="20"/>
  </si>
  <si>
    <t>　</t>
    <phoneticPr fontId="2"/>
  </si>
  <si>
    <t>請求内訳書（指定部分払の場合）</t>
    <rPh sb="0" eb="2">
      <t>セイキュウ</t>
    </rPh>
    <rPh sb="2" eb="5">
      <t>ウチワケショ</t>
    </rPh>
    <rPh sb="6" eb="8">
      <t>シテイ</t>
    </rPh>
    <rPh sb="8" eb="10">
      <t>ブブン</t>
    </rPh>
    <rPh sb="10" eb="11">
      <t>バラ</t>
    </rPh>
    <rPh sb="12" eb="14">
      <t>バアイ</t>
    </rPh>
    <phoneticPr fontId="2"/>
  </si>
  <si>
    <t>○</t>
    <phoneticPr fontId="2"/>
  </si>
  <si>
    <t>（指定部分払の場合）</t>
    <rPh sb="1" eb="3">
      <t>シテイ</t>
    </rPh>
    <rPh sb="3" eb="5">
      <t>ブブン</t>
    </rPh>
    <rPh sb="5" eb="6">
      <t>バライ</t>
    </rPh>
    <rPh sb="7" eb="9">
      <t>バアイ</t>
    </rPh>
    <phoneticPr fontId="20"/>
  </si>
  <si>
    <t>区分</t>
    <rPh sb="0" eb="2">
      <t>クブン</t>
    </rPh>
    <phoneticPr fontId="20"/>
  </si>
  <si>
    <t>総額</t>
    <rPh sb="0" eb="2">
      <t>ソウガク</t>
    </rPh>
    <phoneticPr fontId="20"/>
  </si>
  <si>
    <t>内訳</t>
    <rPh sb="0" eb="2">
      <t>ウチワケ</t>
    </rPh>
    <phoneticPr fontId="20"/>
  </si>
  <si>
    <t>名称</t>
    <rPh sb="0" eb="2">
      <t>メイショウ</t>
    </rPh>
    <phoneticPr fontId="20"/>
  </si>
  <si>
    <t>指定部分</t>
    <rPh sb="0" eb="2">
      <t>シテイ</t>
    </rPh>
    <rPh sb="2" eb="4">
      <t>ブブン</t>
    </rPh>
    <phoneticPr fontId="20"/>
  </si>
  <si>
    <t>その他</t>
    <rPh sb="2" eb="3">
      <t>タ</t>
    </rPh>
    <phoneticPr fontId="20"/>
  </si>
  <si>
    <t>請負代金額</t>
    <phoneticPr fontId="20"/>
  </si>
  <si>
    <t>a'</t>
    <phoneticPr fontId="20"/>
  </si>
  <si>
    <t>a"</t>
    <phoneticPr fontId="20"/>
  </si>
  <si>
    <t>前払金額</t>
    <phoneticPr fontId="20"/>
  </si>
  <si>
    <t>b'</t>
    <phoneticPr fontId="20"/>
  </si>
  <si>
    <t>b"</t>
    <phoneticPr fontId="20"/>
  </si>
  <si>
    <t>前回までの出来高
部分払金受領済額</t>
    <phoneticPr fontId="20"/>
  </si>
  <si>
    <t>c'</t>
    <phoneticPr fontId="20"/>
  </si>
  <si>
    <t>c"</t>
    <phoneticPr fontId="20"/>
  </si>
  <si>
    <t>請求し得る金額</t>
    <phoneticPr fontId="20"/>
  </si>
  <si>
    <t>d'</t>
    <phoneticPr fontId="20"/>
  </si>
  <si>
    <t>各計算は次によるものとする。</t>
  </si>
  <si>
    <t>b'＝a'/A×B（円未満は切り上げること）</t>
    <phoneticPr fontId="24"/>
  </si>
  <si>
    <t>b"＝B－b'</t>
    <phoneticPr fontId="24"/>
  </si>
  <si>
    <t>D＝a'－b'-c'</t>
    <phoneticPr fontId="24"/>
  </si>
  <si>
    <t>上記b'の計算は国債工事以外の場合に使用し、国債工事の場合は、</t>
    <phoneticPr fontId="24"/>
  </si>
  <si>
    <t>契約担当が指示する。</t>
  </si>
  <si>
    <t>工期延期届</t>
    <rPh sb="0" eb="2">
      <t>コウキ</t>
    </rPh>
    <rPh sb="2" eb="4">
      <t>エンキ</t>
    </rPh>
    <rPh sb="4" eb="5">
      <t>トドケ</t>
    </rPh>
    <phoneticPr fontId="4"/>
  </si>
  <si>
    <t>第７号様式</t>
    <rPh sb="0" eb="1">
      <t>ダイ</t>
    </rPh>
    <rPh sb="2" eb="3">
      <t>ゴウ</t>
    </rPh>
    <rPh sb="3" eb="5">
      <t>ヨウシキ</t>
    </rPh>
    <phoneticPr fontId="20"/>
  </si>
  <si>
    <t>契約担当者</t>
    <rPh sb="0" eb="2">
      <t>ケイヤク</t>
    </rPh>
    <rPh sb="2" eb="5">
      <t>タントウシャ</t>
    </rPh>
    <phoneticPr fontId="2"/>
  </si>
  <si>
    <t>（請負者名）</t>
    <rPh sb="1" eb="3">
      <t>ウケオイ</t>
    </rPh>
    <rPh sb="3" eb="4">
      <t>シャ</t>
    </rPh>
    <rPh sb="4" eb="5">
      <t>メイ</t>
    </rPh>
    <phoneticPr fontId="20"/>
  </si>
  <si>
    <t>工　期　延　期　届</t>
    <rPh sb="6" eb="7">
      <t>キ</t>
    </rPh>
    <rPh sb="8" eb="9">
      <t>トドケ</t>
    </rPh>
    <phoneticPr fontId="20"/>
  </si>
  <si>
    <t>工事請負契約書第22条１項による工期の延長を下記のとおり請求します。</t>
    <rPh sb="28" eb="30">
      <t>セイキュウ</t>
    </rPh>
    <phoneticPr fontId="4"/>
  </si>
  <si>
    <t>工　　事　　名</t>
    <phoneticPr fontId="20"/>
  </si>
  <si>
    <t>契　約　月　日</t>
    <phoneticPr fontId="20"/>
  </si>
  <si>
    <t>工　　　　　期</t>
    <phoneticPr fontId="20"/>
  </si>
  <si>
    <t>延　長　工　期</t>
    <phoneticPr fontId="20"/>
  </si>
  <si>
    <t>理　　　　　由</t>
    <phoneticPr fontId="20"/>
  </si>
  <si>
    <t>必要により下記書類を添付すること。</t>
  </si>
  <si>
    <t>a</t>
    <phoneticPr fontId="20"/>
  </si>
  <si>
    <t>工程表（契約当初工程と現在迄の実際の工程及び延長工程の3工程を対象させ、詳細に記入）</t>
    <phoneticPr fontId="20"/>
  </si>
  <si>
    <t>b</t>
    <phoneticPr fontId="20"/>
  </si>
  <si>
    <t>c</t>
    <phoneticPr fontId="20"/>
  </si>
  <si>
    <t>写真、図面等</t>
  </si>
  <si>
    <t>理由は詳細に記入すること。</t>
  </si>
  <si>
    <t>　　　　　　　　　　　　　　　　　　　　　　　　　　　年　　　月　　　日</t>
    <phoneticPr fontId="26"/>
  </si>
  <si>
    <t>　　　　　　　年　　　月　　　日の（　　　　）検査において、指示されました</t>
    <rPh sb="30" eb="32">
      <t>シジ</t>
    </rPh>
    <phoneticPr fontId="4"/>
  </si>
  <si>
    <t>　　　契　　　　　約　　　　　　　　　　　　　年 　　　月 　　　日</t>
  </si>
  <si>
    <t>　　　期　　　　　限　　　　　　　　　　　　　年 　　　月 　　　日</t>
  </si>
  <si>
    <t>　　　完　　　　　了　　　　　　　　　　　　　年 　　　月 　　　日</t>
  </si>
  <si>
    <t>　　　修補、改造箇所及び補修内容</t>
    <rPh sb="10" eb="11">
      <t>オヨ</t>
    </rPh>
    <rPh sb="12" eb="14">
      <t>ホシュウ</t>
    </rPh>
    <rPh sb="14" eb="16">
      <t>ナイヨウ</t>
    </rPh>
    <phoneticPr fontId="4"/>
  </si>
  <si>
    <t>受信者：「契約担当者」又は「請負者名」</t>
    <rPh sb="5" eb="7">
      <t>ケイヤク</t>
    </rPh>
    <rPh sb="7" eb="10">
      <t>タントウシャ</t>
    </rPh>
    <rPh sb="14" eb="16">
      <t>ウケオイ</t>
    </rPh>
    <phoneticPr fontId="4"/>
  </si>
  <si>
    <t>発信者：「契約担当者」又は「請負者名」</t>
    <rPh sb="0" eb="3">
      <t>ハッシンシャ</t>
    </rPh>
    <rPh sb="14" eb="17">
      <t>ウケオイシャ</t>
    </rPh>
    <phoneticPr fontId="20"/>
  </si>
  <si>
    <t>工事の部分使用について</t>
    <phoneticPr fontId="20"/>
  </si>
  <si>
    <t>　標記について、下記のとおり部分使用することを、工事請負契約書第34条</t>
    <phoneticPr fontId="26"/>
  </si>
  <si>
    <t>に基づき（</t>
    <phoneticPr fontId="20"/>
  </si>
  <si>
    <t>協議　・　承諾</t>
    <rPh sb="0" eb="2">
      <t>キョウギ</t>
    </rPh>
    <rPh sb="5" eb="7">
      <t>ショウダク</t>
    </rPh>
    <phoneticPr fontId="4"/>
  </si>
  <si>
    <t>）する。</t>
    <phoneticPr fontId="20"/>
  </si>
  <si>
    <t>1．使用目的</t>
    <phoneticPr fontId="24"/>
  </si>
  <si>
    <t>2．使用部分</t>
    <phoneticPr fontId="24"/>
  </si>
  <si>
    <t>3．使用期間</t>
    <phoneticPr fontId="24"/>
  </si>
  <si>
    <t>4．使用者</t>
    <phoneticPr fontId="24"/>
  </si>
  <si>
    <t>5．その他</t>
    <phoneticPr fontId="24"/>
  </si>
  <si>
    <t>(注)</t>
    <phoneticPr fontId="20"/>
  </si>
  <si>
    <t>1.</t>
    <phoneticPr fontId="4"/>
  </si>
  <si>
    <t>（協議・承諾）には、いずれかに印をつける。</t>
    <phoneticPr fontId="4"/>
  </si>
  <si>
    <t>2.</t>
    <phoneticPr fontId="4"/>
  </si>
  <si>
    <t>3.</t>
    <phoneticPr fontId="4"/>
  </si>
  <si>
    <t>承諾の場合は、受信者を「契約担当者」、発信者を『受注者名』として、</t>
    <rPh sb="0" eb="2">
      <t>ショウダク</t>
    </rPh>
    <rPh sb="3" eb="5">
      <t>バアイ</t>
    </rPh>
    <rPh sb="7" eb="10">
      <t>ジュシンシャ</t>
    </rPh>
    <rPh sb="12" eb="14">
      <t>ケイヤク</t>
    </rPh>
    <rPh sb="14" eb="17">
      <t>タントウシャ</t>
    </rPh>
    <phoneticPr fontId="4"/>
  </si>
  <si>
    <t>受注者が作成する。</t>
    <phoneticPr fontId="4"/>
  </si>
  <si>
    <t>4.</t>
    <phoneticPr fontId="4"/>
  </si>
  <si>
    <t>部分使用協議書，承諾書</t>
    <rPh sb="4" eb="7">
      <t>キョウギショ</t>
    </rPh>
    <rPh sb="8" eb="11">
      <t>ショウダクショ</t>
    </rPh>
    <phoneticPr fontId="6"/>
  </si>
  <si>
    <t>完　　成　　通　　知　　書</t>
    <phoneticPr fontId="20"/>
  </si>
  <si>
    <t>下記工事は</t>
    <phoneticPr fontId="4"/>
  </si>
  <si>
    <t>年　　月　　日</t>
    <rPh sb="0" eb="1">
      <t>ネン</t>
    </rPh>
    <rPh sb="3" eb="4">
      <t>ツキ</t>
    </rPh>
    <rPh sb="6" eb="7">
      <t>ニチ</t>
    </rPh>
    <phoneticPr fontId="4"/>
  </si>
  <si>
    <t>をもって完成したので工事請負契約書</t>
    <phoneticPr fontId="26"/>
  </si>
  <si>
    <t>第32条第1項に基づき通知します。</t>
    <phoneticPr fontId="20"/>
  </si>
  <si>
    <t>1．</t>
  </si>
  <si>
    <t>2．</t>
    <phoneticPr fontId="4"/>
  </si>
  <si>
    <t>3．</t>
    <phoneticPr fontId="4"/>
  </si>
  <si>
    <t>4．</t>
    <phoneticPr fontId="4"/>
  </si>
  <si>
    <t>工　　　期</t>
    <rPh sb="0" eb="1">
      <t>コウ</t>
    </rPh>
    <rPh sb="4" eb="5">
      <t>キ</t>
    </rPh>
    <phoneticPr fontId="4"/>
  </si>
  <si>
    <t>第１０－１号様式</t>
    <rPh sb="0" eb="1">
      <t>ダイ</t>
    </rPh>
    <rPh sb="5" eb="6">
      <t>ゴウ</t>
    </rPh>
    <rPh sb="6" eb="8">
      <t>ヨウシキ</t>
    </rPh>
    <phoneticPr fontId="20"/>
  </si>
  <si>
    <t>引　　　　渡　　　　書</t>
    <phoneticPr fontId="20"/>
  </si>
  <si>
    <t>下記工事を工事請負契約書第32条４項に基づき引渡します。</t>
    <phoneticPr fontId="26"/>
  </si>
  <si>
    <t>2．</t>
  </si>
  <si>
    <t>3．</t>
  </si>
  <si>
    <t>検査年月日</t>
  </si>
  <si>
    <t>工事書類</t>
    <rPh sb="0" eb="2">
      <t>コウジ</t>
    </rPh>
    <rPh sb="2" eb="4">
      <t>ショルイ</t>
    </rPh>
    <phoneticPr fontId="2"/>
  </si>
  <si>
    <t>部分
使用</t>
    <rPh sb="0" eb="2">
      <t>ブブン</t>
    </rPh>
    <rPh sb="3" eb="5">
      <t>シヨウ</t>
    </rPh>
    <phoneticPr fontId="6"/>
  </si>
  <si>
    <t>総括監督員</t>
    <rPh sb="0" eb="2">
      <t>ソウカツ</t>
    </rPh>
    <phoneticPr fontId="2"/>
  </si>
  <si>
    <t>　　(注)　※は総括監督員が記入する。</t>
    <rPh sb="8" eb="10">
      <t>ソウカツ</t>
    </rPh>
    <phoneticPr fontId="4"/>
  </si>
  <si>
    <t>様式－１６</t>
    <rPh sb="0" eb="2">
      <t>ヨウシキ</t>
    </rPh>
    <phoneticPr fontId="2"/>
  </si>
  <si>
    <t>様式－１９</t>
    <rPh sb="0" eb="2">
      <t>ヨウシキ</t>
    </rPh>
    <phoneticPr fontId="2"/>
  </si>
  <si>
    <t>様式－２２</t>
    <rPh sb="0" eb="2">
      <t>ヨウシキ</t>
    </rPh>
    <phoneticPr fontId="2"/>
  </si>
  <si>
    <t>様式－２９</t>
    <rPh sb="0" eb="2">
      <t>ヨウシキ</t>
    </rPh>
    <phoneticPr fontId="2"/>
  </si>
  <si>
    <t>備 考</t>
    <rPh sb="0" eb="1">
      <t>ビ</t>
    </rPh>
    <rPh sb="2" eb="3">
      <t>コウ</t>
    </rPh>
    <phoneticPr fontId="4"/>
  </si>
  <si>
    <t>変　　更　　工　　程　　表</t>
    <rPh sb="0" eb="1">
      <t>ヘン</t>
    </rPh>
    <rPh sb="3" eb="4">
      <t>サラ</t>
    </rPh>
    <rPh sb="6" eb="7">
      <t>コウ</t>
    </rPh>
    <rPh sb="9" eb="10">
      <t>ホド</t>
    </rPh>
    <rPh sb="12" eb="13">
      <t>オモテ</t>
    </rPh>
    <phoneticPr fontId="20"/>
  </si>
  <si>
    <r>
      <rPr>
        <sz val="11"/>
        <rFont val="游ゴシック"/>
        <family val="1"/>
        <charset val="128"/>
      </rPr>
      <t xml:space="preserve">    「</t>
    </r>
    <r>
      <rPr>
        <sz val="11"/>
        <rFont val="明朝"/>
        <family val="1"/>
        <charset val="128"/>
      </rPr>
      <t>直接的かつ恒常的な雇用関係が確認できる書類（写し）」を添付してください。</t>
    </r>
    <rPh sb="5" eb="8">
      <t>チョクセツテキ</t>
    </rPh>
    <rPh sb="10" eb="13">
      <t>コウジョウテキ</t>
    </rPh>
    <rPh sb="14" eb="16">
      <t>コヨウ</t>
    </rPh>
    <rPh sb="16" eb="18">
      <t>カンケイ</t>
    </rPh>
    <rPh sb="19" eb="21">
      <t>カクニン</t>
    </rPh>
    <rPh sb="24" eb="26">
      <t>ショルイ</t>
    </rPh>
    <rPh sb="27" eb="28">
      <t>ウツ</t>
    </rPh>
    <rPh sb="32" eb="34">
      <t>テンプ</t>
    </rPh>
    <phoneticPr fontId="2"/>
  </si>
  <si>
    <t>　 「直接的かつ恒常的な雇用関係が確認できる書類（写し）」を添付してください。</t>
    <rPh sb="3" eb="6">
      <t>チョクセツテキ</t>
    </rPh>
    <rPh sb="8" eb="11">
      <t>コウジョウテキ</t>
    </rPh>
    <rPh sb="12" eb="14">
      <t>コヨウ</t>
    </rPh>
    <rPh sb="14" eb="16">
      <t>カンケイ</t>
    </rPh>
    <rPh sb="17" eb="19">
      <t>カクニン</t>
    </rPh>
    <rPh sb="22" eb="24">
      <t>ショルイ</t>
    </rPh>
    <rPh sb="25" eb="26">
      <t>ウツ</t>
    </rPh>
    <rPh sb="30" eb="32">
      <t>テンプ</t>
    </rPh>
    <phoneticPr fontId="2"/>
  </si>
  <si>
    <t>契第3条2項</t>
    <rPh sb="0" eb="1">
      <t>チギリ</t>
    </rPh>
    <rPh sb="1" eb="2">
      <t>ダイ</t>
    </rPh>
    <rPh sb="3" eb="4">
      <t>ジョウ</t>
    </rPh>
    <rPh sb="5" eb="6">
      <t>コウ</t>
    </rPh>
    <phoneticPr fontId="4"/>
  </si>
  <si>
    <t>法定外の労災保険の付保</t>
    <rPh sb="0" eb="3">
      <t>ホウテイガイ</t>
    </rPh>
    <rPh sb="4" eb="6">
      <t>ロウサイ</t>
    </rPh>
    <rPh sb="6" eb="8">
      <t>ホケン</t>
    </rPh>
    <rPh sb="9" eb="10">
      <t>フ</t>
    </rPh>
    <rPh sb="10" eb="11">
      <t>ホ</t>
    </rPh>
    <phoneticPr fontId="4"/>
  </si>
  <si>
    <t>契第38条の2の2項</t>
    <rPh sb="0" eb="1">
      <t>チギリ</t>
    </rPh>
    <rPh sb="1" eb="2">
      <t>ダイ</t>
    </rPh>
    <rPh sb="4" eb="5">
      <t>ジョウ</t>
    </rPh>
    <rPh sb="9" eb="10">
      <t>コウ</t>
    </rPh>
    <phoneticPr fontId="4"/>
  </si>
  <si>
    <t>契第22条1項</t>
    <rPh sb="0" eb="1">
      <t>チギリ</t>
    </rPh>
    <rPh sb="1" eb="2">
      <t>ダイ</t>
    </rPh>
    <rPh sb="4" eb="5">
      <t>ジョウ</t>
    </rPh>
    <rPh sb="6" eb="7">
      <t>コウ</t>
    </rPh>
    <phoneticPr fontId="4"/>
  </si>
  <si>
    <t>支給材料（又は貸与品）受領（又は借用）書</t>
    <rPh sb="0" eb="2">
      <t>シキュウ</t>
    </rPh>
    <rPh sb="2" eb="4">
      <t>ザイリョウ</t>
    </rPh>
    <rPh sb="5" eb="6">
      <t>マタ</t>
    </rPh>
    <rPh sb="7" eb="9">
      <t>タイヨ</t>
    </rPh>
    <rPh sb="9" eb="10">
      <t>ヒン</t>
    </rPh>
    <rPh sb="11" eb="13">
      <t>ジュリョウ</t>
    </rPh>
    <rPh sb="14" eb="15">
      <t>マタ</t>
    </rPh>
    <rPh sb="16" eb="18">
      <t>シャクヨウ</t>
    </rPh>
    <rPh sb="19" eb="20">
      <t>ショ</t>
    </rPh>
    <phoneticPr fontId="2"/>
  </si>
  <si>
    <t>殿</t>
    <rPh sb="0" eb="1">
      <t>ドノ</t>
    </rPh>
    <phoneticPr fontId="2"/>
  </si>
  <si>
    <t>受注者</t>
    <rPh sb="0" eb="3">
      <t>ジュチュウシャ</t>
    </rPh>
    <phoneticPr fontId="2"/>
  </si>
  <si>
    <t>住所</t>
    <rPh sb="0" eb="2">
      <t>ジュウショ</t>
    </rPh>
    <phoneticPr fontId="2"/>
  </si>
  <si>
    <t>氏名</t>
    <rPh sb="0" eb="2">
      <t>シメイ</t>
    </rPh>
    <phoneticPr fontId="2"/>
  </si>
  <si>
    <t>現場代理人</t>
    <rPh sb="0" eb="2">
      <t>ゲンバ</t>
    </rPh>
    <rPh sb="2" eb="5">
      <t>ダイリニン</t>
    </rPh>
    <phoneticPr fontId="2"/>
  </si>
  <si>
    <t>記</t>
    <rPh sb="0" eb="1">
      <t>キ</t>
    </rPh>
    <phoneticPr fontId="2"/>
  </si>
  <si>
    <t>品名</t>
    <rPh sb="0" eb="2">
      <t>ヒンメイ</t>
    </rPh>
    <phoneticPr fontId="2"/>
  </si>
  <si>
    <t>規格</t>
    <rPh sb="0" eb="2">
      <t>キカク</t>
    </rPh>
    <phoneticPr fontId="2"/>
  </si>
  <si>
    <t>単位</t>
    <rPh sb="0" eb="2">
      <t>タンイ</t>
    </rPh>
    <phoneticPr fontId="2"/>
  </si>
  <si>
    <t>今回</t>
    <rPh sb="0" eb="2">
      <t>コンカイ</t>
    </rPh>
    <phoneticPr fontId="2"/>
  </si>
  <si>
    <t>前回まで</t>
    <rPh sb="0" eb="2">
      <t>ゼンカイ</t>
    </rPh>
    <phoneticPr fontId="2"/>
  </si>
  <si>
    <t>計</t>
    <rPh sb="0" eb="1">
      <t>ケイ</t>
    </rPh>
    <phoneticPr fontId="2"/>
  </si>
  <si>
    <t>備考</t>
    <rPh sb="0" eb="2">
      <t>ビコウ</t>
    </rPh>
    <phoneticPr fontId="2"/>
  </si>
  <si>
    <t>数量</t>
    <rPh sb="0" eb="2">
      <t>スウリョウ</t>
    </rPh>
    <phoneticPr fontId="2"/>
  </si>
  <si>
    <t>間   受   領   分</t>
    <rPh sb="0" eb="1">
      <t>アイダ</t>
    </rPh>
    <rPh sb="4" eb="5">
      <t>ウケ</t>
    </rPh>
    <rPh sb="8" eb="9">
      <t>リョウ</t>
    </rPh>
    <rPh sb="12" eb="13">
      <t>ブン</t>
    </rPh>
    <phoneticPr fontId="2"/>
  </si>
  <si>
    <t>支給材料受領書
（支給品受領書）</t>
    <rPh sb="9" eb="12">
      <t>シキュウヒン</t>
    </rPh>
    <rPh sb="12" eb="15">
      <t>ジュリョウショ</t>
    </rPh>
    <phoneticPr fontId="4"/>
  </si>
  <si>
    <t>支給材料返還書
（支給品精算書）</t>
    <rPh sb="0" eb="2">
      <t>シキュウ</t>
    </rPh>
    <rPh sb="2" eb="4">
      <t>ザイリョウ</t>
    </rPh>
    <rPh sb="4" eb="6">
      <t>ヘンカン</t>
    </rPh>
    <rPh sb="6" eb="7">
      <t>ショ</t>
    </rPh>
    <phoneticPr fontId="6"/>
  </si>
  <si>
    <t>支給材料（又は貸与品）返還書</t>
    <rPh sb="0" eb="2">
      <t>シキュウ</t>
    </rPh>
    <rPh sb="2" eb="4">
      <t>ザイリョウ</t>
    </rPh>
    <rPh sb="5" eb="6">
      <t>マタ</t>
    </rPh>
    <rPh sb="7" eb="9">
      <t>タイヨ</t>
    </rPh>
    <rPh sb="9" eb="10">
      <t>ヒン</t>
    </rPh>
    <rPh sb="11" eb="13">
      <t>ヘンカン</t>
    </rPh>
    <rPh sb="13" eb="14">
      <t>ショ</t>
    </rPh>
    <phoneticPr fontId="2"/>
  </si>
  <si>
    <t>受</t>
    <rPh sb="0" eb="1">
      <t>ウ</t>
    </rPh>
    <phoneticPr fontId="2"/>
  </si>
  <si>
    <t>払</t>
    <rPh sb="0" eb="1">
      <t>ハラ</t>
    </rPh>
    <phoneticPr fontId="2"/>
  </si>
  <si>
    <t>残</t>
    <rPh sb="0" eb="1">
      <t>ザン</t>
    </rPh>
    <phoneticPr fontId="2"/>
  </si>
  <si>
    <t>国交省
統一様式</t>
    <rPh sb="0" eb="1">
      <t>クニ</t>
    </rPh>
    <rPh sb="1" eb="3">
      <t>コッコウショウ</t>
    </rPh>
    <rPh sb="4" eb="6">
      <t>トウイツ</t>
    </rPh>
    <rPh sb="6" eb="8">
      <t>ヨウシキ</t>
    </rPh>
    <phoneticPr fontId="6"/>
  </si>
  <si>
    <t>監督職員（氏名）</t>
    <rPh sb="0" eb="2">
      <t>カントク</t>
    </rPh>
    <rPh sb="2" eb="4">
      <t>ショクイン</t>
    </rPh>
    <rPh sb="5" eb="7">
      <t>シメイ</t>
    </rPh>
    <phoneticPr fontId="2"/>
  </si>
  <si>
    <t>　</t>
    <phoneticPr fontId="2"/>
  </si>
  <si>
    <t>住所</t>
    <rPh sb="0" eb="2">
      <t>ジュウショ</t>
    </rPh>
    <phoneticPr fontId="2"/>
  </si>
  <si>
    <t>会社名等</t>
    <rPh sb="0" eb="3">
      <t>カイシャメイ</t>
    </rPh>
    <rPh sb="3" eb="4">
      <t>トウ</t>
    </rPh>
    <phoneticPr fontId="2"/>
  </si>
  <si>
    <t>記</t>
    <rPh sb="0" eb="1">
      <t>キ</t>
    </rPh>
    <phoneticPr fontId="2"/>
  </si>
  <si>
    <t>氏名</t>
    <rPh sb="0" eb="2">
      <t>シメイ</t>
    </rPh>
    <phoneticPr fontId="2"/>
  </si>
  <si>
    <t>生年月日</t>
    <rPh sb="0" eb="2">
      <t>セイネン</t>
    </rPh>
    <rPh sb="2" eb="4">
      <t>ガッピ</t>
    </rPh>
    <phoneticPr fontId="2"/>
  </si>
  <si>
    <t>所属</t>
    <rPh sb="0" eb="2">
      <t>ショゾク</t>
    </rPh>
    <phoneticPr fontId="2"/>
  </si>
  <si>
    <t>経験年数</t>
    <rPh sb="0" eb="2">
      <t>ケイケン</t>
    </rPh>
    <rPh sb="2" eb="4">
      <t>ネンスウ</t>
    </rPh>
    <phoneticPr fontId="2"/>
  </si>
  <si>
    <t>性別</t>
    <rPh sb="0" eb="2">
      <t>セイベツ</t>
    </rPh>
    <phoneticPr fontId="2"/>
  </si>
  <si>
    <t>年齢</t>
    <rPh sb="0" eb="2">
      <t>ネンレイ</t>
    </rPh>
    <phoneticPr fontId="2"/>
  </si>
  <si>
    <t>職種</t>
    <rPh sb="0" eb="2">
      <t>ショクシュ</t>
    </rPh>
    <phoneticPr fontId="2"/>
  </si>
  <si>
    <t>日時</t>
    <rPh sb="0" eb="2">
      <t>ニチジ</t>
    </rPh>
    <phoneticPr fontId="2"/>
  </si>
  <si>
    <t>措置内容</t>
    <rPh sb="0" eb="2">
      <t>ソチ</t>
    </rPh>
    <rPh sb="2" eb="4">
      <t>ナイヨウ</t>
    </rPh>
    <phoneticPr fontId="2"/>
  </si>
  <si>
    <t>工事件名</t>
    <rPh sb="0" eb="2">
      <t>コウジ</t>
    </rPh>
    <rPh sb="2" eb="4">
      <t>ケンメイ</t>
    </rPh>
    <phoneticPr fontId="2"/>
  </si>
  <si>
    <t>契約締結年月日</t>
    <rPh sb="0" eb="2">
      <t>ケイヤク</t>
    </rPh>
    <rPh sb="2" eb="4">
      <t>テイケツ</t>
    </rPh>
    <rPh sb="4" eb="7">
      <t>ネンガッピ</t>
    </rPh>
    <phoneticPr fontId="2"/>
  </si>
  <si>
    <t>事故発生日時</t>
    <rPh sb="0" eb="2">
      <t>ジコ</t>
    </rPh>
    <rPh sb="2" eb="4">
      <t>ハッセイ</t>
    </rPh>
    <rPh sb="4" eb="6">
      <t>ニチジ</t>
    </rPh>
    <phoneticPr fontId="2"/>
  </si>
  <si>
    <t>事故発生場所</t>
    <rPh sb="0" eb="2">
      <t>ジコ</t>
    </rPh>
    <rPh sb="2" eb="4">
      <t>ハッセイ</t>
    </rPh>
    <rPh sb="4" eb="6">
      <t>バショ</t>
    </rPh>
    <phoneticPr fontId="2"/>
  </si>
  <si>
    <t>被災者</t>
    <rPh sb="0" eb="3">
      <t>ヒサイシャ</t>
    </rPh>
    <phoneticPr fontId="2"/>
  </si>
  <si>
    <t>被災者の病状</t>
    <rPh sb="0" eb="3">
      <t>ヒサイシャ</t>
    </rPh>
    <rPh sb="4" eb="6">
      <t>ビョウジョウ</t>
    </rPh>
    <phoneticPr fontId="2"/>
  </si>
  <si>
    <t>事故原因</t>
    <rPh sb="0" eb="2">
      <t>ジコ</t>
    </rPh>
    <rPh sb="2" eb="4">
      <t>ゲンイン</t>
    </rPh>
    <phoneticPr fontId="2"/>
  </si>
  <si>
    <t>事故後の措置</t>
    <rPh sb="0" eb="3">
      <t>ジコゴ</t>
    </rPh>
    <rPh sb="4" eb="6">
      <t>ソチ</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</si>
  <si>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</si>
  <si>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</si>
  <si>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</si>
  <si>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</si>
  <si>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</si>
  <si>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</si>
  <si>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</si>
  <si>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</si>
  <si>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</si>
  <si>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相手方</t>
    <rPh sb="0" eb="3">
      <t>アイテカタ</t>
    </rPh>
    <phoneticPr fontId="2"/>
  </si>
  <si>
    <t>10</t>
    <phoneticPr fontId="2"/>
  </si>
  <si>
    <t>11</t>
    <phoneticPr fontId="2"/>
  </si>
  <si>
    <t>今後の対策</t>
    <rPh sb="0" eb="2">
      <t>コンゴ</t>
    </rPh>
    <rPh sb="3" eb="5">
      <t>タイサク</t>
    </rPh>
    <phoneticPr fontId="2"/>
  </si>
  <si>
    <t>事　故　報　告　書</t>
    <rPh sb="0" eb="1">
      <t>コト</t>
    </rPh>
    <rPh sb="2" eb="3">
      <t>ユエ</t>
    </rPh>
    <rPh sb="4" eb="5">
      <t>ホウ</t>
    </rPh>
    <rPh sb="6" eb="7">
      <t>コク</t>
    </rPh>
    <rPh sb="8" eb="9">
      <t>ショ</t>
    </rPh>
    <phoneticPr fontId="2"/>
  </si>
  <si>
    <t>支給材料を受領した場合に提出する。</t>
    <rPh sb="2" eb="4">
      <t>ザイリョウ</t>
    </rPh>
    <rPh sb="5" eb="7">
      <t>ジュリョウ</t>
    </rPh>
    <rPh sb="9" eb="11">
      <t>バアイ</t>
    </rPh>
    <rPh sb="12" eb="14">
      <t>テイシュツ</t>
    </rPh>
    <phoneticPr fontId="4"/>
  </si>
  <si>
    <t>支給材料が不要となった場合に提出する。</t>
    <rPh sb="2" eb="4">
      <t>ザイリョウ</t>
    </rPh>
    <rPh sb="5" eb="7">
      <t>フヨウ</t>
    </rPh>
    <rPh sb="11" eb="13">
      <t>バアイ</t>
    </rPh>
    <rPh sb="14" eb="16">
      <t>テイシュツ</t>
    </rPh>
    <phoneticPr fontId="4"/>
  </si>
  <si>
    <t>工事現場発生材報告書</t>
    <rPh sb="0" eb="2">
      <t>コウジ</t>
    </rPh>
    <rPh sb="2" eb="4">
      <t>ゲンバ</t>
    </rPh>
    <rPh sb="4" eb="7">
      <t>ハッセイザイ</t>
    </rPh>
    <rPh sb="7" eb="10">
      <t>ホウコクショ</t>
    </rPh>
    <phoneticPr fontId="2"/>
  </si>
  <si>
    <t>工事現場発生材報告書</t>
    <rPh sb="0" eb="2">
      <t>コウジ</t>
    </rPh>
    <rPh sb="2" eb="4">
      <t>ゲンバ</t>
    </rPh>
    <rPh sb="4" eb="6">
      <t>ハッセイ</t>
    </rPh>
    <rPh sb="6" eb="7">
      <t>ザイ</t>
    </rPh>
    <rPh sb="7" eb="10">
      <t>ホウコクショ</t>
    </rPh>
    <phoneticPr fontId="4"/>
  </si>
  <si>
    <t>現場発生材がある場合に提出する。</t>
    <rPh sb="0" eb="2">
      <t>ゲンバ</t>
    </rPh>
    <rPh sb="2" eb="4">
      <t>ハッセイ</t>
    </rPh>
    <rPh sb="4" eb="5">
      <t>ザイ</t>
    </rPh>
    <rPh sb="8" eb="10">
      <t>バアイ</t>
    </rPh>
    <rPh sb="11" eb="13">
      <t>テイシュツ</t>
    </rPh>
    <phoneticPr fontId="4"/>
  </si>
  <si>
    <t>工事開始日通知書</t>
    <rPh sb="0" eb="2">
      <t>コウジ</t>
    </rPh>
    <rPh sb="2" eb="5">
      <t>カイシビ</t>
    </rPh>
    <rPh sb="5" eb="8">
      <t>ツウチショ</t>
    </rPh>
    <phoneticPr fontId="4"/>
  </si>
  <si>
    <t>工事開始日通知書</t>
    <rPh sb="0" eb="2">
      <t>コウジ</t>
    </rPh>
    <rPh sb="2" eb="5">
      <t>カイシビ</t>
    </rPh>
    <rPh sb="5" eb="8">
      <t>ツウチショ</t>
    </rPh>
    <phoneticPr fontId="2"/>
  </si>
  <si>
    <t>（余裕期間適用工事）</t>
    <rPh sb="1" eb="3">
      <t>ヨユウ</t>
    </rPh>
    <rPh sb="3" eb="5">
      <t>キカン</t>
    </rPh>
    <rPh sb="5" eb="7">
      <t>テキヨウ</t>
    </rPh>
    <rPh sb="7" eb="9">
      <t>コウジ</t>
    </rPh>
    <phoneticPr fontId="2"/>
  </si>
  <si>
    <t>職・氏名</t>
    <rPh sb="0" eb="1">
      <t>ショク</t>
    </rPh>
    <rPh sb="2" eb="4">
      <t>シメイ</t>
    </rPh>
    <phoneticPr fontId="2"/>
  </si>
  <si>
    <t>請負者</t>
    <rPh sb="0" eb="3">
      <t>ウケオイシャ</t>
    </rPh>
    <phoneticPr fontId="2"/>
  </si>
  <si>
    <t>称号又は名称</t>
    <rPh sb="0" eb="2">
      <t>ショウゴウ</t>
    </rPh>
    <rPh sb="2" eb="3">
      <t>マタ</t>
    </rPh>
    <rPh sb="4" eb="6">
      <t>メイショウ</t>
    </rPh>
    <phoneticPr fontId="2"/>
  </si>
  <si>
    <t>代表者職・氏名</t>
    <rPh sb="0" eb="3">
      <t>ダイヒョウシャ</t>
    </rPh>
    <rPh sb="3" eb="4">
      <t>ショク</t>
    </rPh>
    <rPh sb="5" eb="7">
      <t>シメイ</t>
    </rPh>
    <phoneticPr fontId="2"/>
  </si>
  <si>
    <t>工事開始日</t>
    <rPh sb="0" eb="2">
      <t>コウジ</t>
    </rPh>
    <rPh sb="2" eb="5">
      <t>カイシビ</t>
    </rPh>
    <phoneticPr fontId="2"/>
  </si>
  <si>
    <t>（別紙１）</t>
    <rPh sb="1" eb="3">
      <t>ベッシ</t>
    </rPh>
    <phoneticPr fontId="2"/>
  </si>
  <si>
    <t>※１</t>
    <phoneticPr fontId="2"/>
  </si>
  <si>
    <t>　２</t>
    <phoneticPr fontId="2"/>
  </si>
  <si>
    <t>再下請負通知書（様式例）</t>
    <rPh sb="0" eb="1">
      <t>サイ</t>
    </rPh>
    <rPh sb="1" eb="2">
      <t>シタ</t>
    </rPh>
    <rPh sb="2" eb="3">
      <t>ショウ</t>
    </rPh>
    <rPh sb="3" eb="4">
      <t>オ</t>
    </rPh>
    <rPh sb="4" eb="6">
      <t>ツウチ</t>
    </rPh>
    <rPh sb="6" eb="7">
      <t>ショ</t>
    </rPh>
    <rPh sb="8" eb="10">
      <t>ヨウシキ</t>
    </rPh>
    <rPh sb="10" eb="11">
      <t>レイ</t>
    </rPh>
    <phoneticPr fontId="4"/>
  </si>
  <si>
    <t>《再下請負関係》</t>
    <rPh sb="1" eb="2">
      <t>サイ</t>
    </rPh>
    <rPh sb="2" eb="3">
      <t>シタ</t>
    </rPh>
    <rPh sb="3" eb="5">
      <t>ウケオ</t>
    </rPh>
    <rPh sb="5" eb="7">
      <t>カンケイ</t>
    </rPh>
    <phoneticPr fontId="4"/>
  </si>
  <si>
    <t>直近上位
注文者名</t>
    <rPh sb="0" eb="1">
      <t>チョク</t>
    </rPh>
    <rPh sb="1" eb="2">
      <t>チカ</t>
    </rPh>
    <rPh sb="2" eb="4">
      <t>ジョウイ</t>
    </rPh>
    <rPh sb="5" eb="7">
      <t>チュウモン</t>
    </rPh>
    <rPh sb="7" eb="8">
      <t>シャ</t>
    </rPh>
    <rPh sb="8" eb="9">
      <t>メイ</t>
    </rPh>
    <phoneticPr fontId="4"/>
  </si>
  <si>
    <t>【報告下請負業者】</t>
    <rPh sb="1" eb="3">
      <t>ホウコク</t>
    </rPh>
    <rPh sb="3" eb="4">
      <t>シタ</t>
    </rPh>
    <rPh sb="4" eb="6">
      <t>ウケオ</t>
    </rPh>
    <rPh sb="6" eb="8">
      <t>ギョウシャ</t>
    </rPh>
    <phoneticPr fontId="4"/>
  </si>
  <si>
    <t>住所
電話番号</t>
    <rPh sb="0" eb="2">
      <t>ジュウショ</t>
    </rPh>
    <rPh sb="3" eb="5">
      <t>デンワ</t>
    </rPh>
    <rPh sb="5" eb="7">
      <t>バンゴウ</t>
    </rPh>
    <phoneticPr fontId="4"/>
  </si>
  <si>
    <t>元請名称・
事業者ID</t>
    <rPh sb="0" eb="2">
      <t>モトウケ</t>
    </rPh>
    <rPh sb="2" eb="4">
      <t>メイショウ</t>
    </rPh>
    <rPh sb="6" eb="9">
      <t>ジギョウシャ</t>
    </rPh>
    <phoneticPr fontId="4"/>
  </si>
  <si>
    <t>会社名・
事業者ID</t>
    <rPh sb="0" eb="2">
      <t>カイシャ</t>
    </rPh>
    <rPh sb="2" eb="3">
      <t>メイ</t>
    </rPh>
    <rPh sb="5" eb="8">
      <t>ジギョウシャ</t>
    </rPh>
    <phoneticPr fontId="4"/>
  </si>
  <si>
    <t>《自社に関する事項》</t>
    <rPh sb="1" eb="3">
      <t>ジシャ</t>
    </rPh>
    <phoneticPr fontId="4"/>
  </si>
  <si>
    <t>注文者との
契約日</t>
    <rPh sb="0" eb="2">
      <t>チュウモン</t>
    </rPh>
    <rPh sb="2" eb="3">
      <t>シャ</t>
    </rPh>
    <rPh sb="6" eb="9">
      <t>ケイヤクビ</t>
    </rPh>
    <phoneticPr fontId="4"/>
  </si>
  <si>
    <t>一号特定技能外
国人の従事の
状況（有無）</t>
    <rPh sb="0" eb="2">
      <t>イチゴウ</t>
    </rPh>
    <rPh sb="2" eb="4">
      <t>トクテイ</t>
    </rPh>
    <rPh sb="4" eb="6">
      <t>ギノウ</t>
    </rPh>
    <rPh sb="6" eb="7">
      <t>ガイ</t>
    </rPh>
    <rPh sb="8" eb="10">
      <t>コクジン</t>
    </rPh>
    <rPh sb="11" eb="13">
      <t>ジュウジ</t>
    </rPh>
    <rPh sb="15" eb="17">
      <t>ジョウキョウ</t>
    </rPh>
    <rPh sb="18" eb="20">
      <t>ウム</t>
    </rPh>
    <phoneticPr fontId="41"/>
  </si>
  <si>
    <t>有　無</t>
    <rPh sb="0" eb="1">
      <t>ア</t>
    </rPh>
    <rPh sb="2" eb="3">
      <t>ナ</t>
    </rPh>
    <phoneticPr fontId="41"/>
  </si>
  <si>
    <t>外国人建設就
労者の従事の
状況（有無）</t>
    <rPh sb="0" eb="3">
      <t>ガイコクジン</t>
    </rPh>
    <rPh sb="3" eb="5">
      <t>ケンセツ</t>
    </rPh>
    <rPh sb="5" eb="6">
      <t>ツケル</t>
    </rPh>
    <rPh sb="7" eb="8">
      <t>ロウ</t>
    </rPh>
    <rPh sb="8" eb="9">
      <t>シャ</t>
    </rPh>
    <rPh sb="10" eb="12">
      <t>ジュウジ</t>
    </rPh>
    <rPh sb="14" eb="16">
      <t>ジョウキョウ</t>
    </rPh>
    <rPh sb="17" eb="19">
      <t>ウム</t>
    </rPh>
    <phoneticPr fontId="41"/>
  </si>
  <si>
    <t>有　無</t>
  </si>
  <si>
    <t>外国人技能実
習生の従事
状況（有無）</t>
    <rPh sb="0" eb="3">
      <t>ガイコクジン</t>
    </rPh>
    <rPh sb="3" eb="5">
      <t>ギノウ</t>
    </rPh>
    <rPh sb="5" eb="6">
      <t>ジツ</t>
    </rPh>
    <rPh sb="7" eb="8">
      <t>ナラ</t>
    </rPh>
    <rPh sb="8" eb="9">
      <t>ナマ</t>
    </rPh>
    <rPh sb="10" eb="12">
      <t>ジュウジ</t>
    </rPh>
    <rPh sb="13" eb="15">
      <t>ジョウキョウ</t>
    </rPh>
    <rPh sb="16" eb="18">
      <t>ウム</t>
    </rPh>
    <phoneticPr fontId="41"/>
  </si>
  <si>
    <t>一号特定技能外
国人の従事の
状況（有無）</t>
  </si>
  <si>
    <t>外国人建設就
労者の従事の
状況（有無）</t>
  </si>
  <si>
    <t>外国人技能実
習生の従事
状況（有無）</t>
  </si>
  <si>
    <t>自　　　年　　月　　日
至　　　年　　月　　日</t>
    <rPh sb="0" eb="1">
      <t>ジ</t>
    </rPh>
    <rPh sb="4" eb="5">
      <t>ネン</t>
    </rPh>
    <rPh sb="7" eb="8">
      <t>ガツ</t>
    </rPh>
    <rPh sb="10" eb="11">
      <t>ニチ</t>
    </rPh>
    <rPh sb="12" eb="13">
      <t>イタ</t>
    </rPh>
    <rPh sb="16" eb="17">
      <t>ネン</t>
    </rPh>
    <rPh sb="19" eb="20">
      <t>ガツ</t>
    </rPh>
    <rPh sb="22" eb="23">
      <t>ニチ</t>
    </rPh>
    <phoneticPr fontId="4"/>
  </si>
  <si>
    <t>自　　　年　　月　　日
至　　　年　　月　　日</t>
    <rPh sb="0" eb="1">
      <t>ジ</t>
    </rPh>
    <rPh sb="4" eb="5">
      <t>トシ</t>
    </rPh>
    <rPh sb="7" eb="8">
      <t>ツキ</t>
    </rPh>
    <rPh sb="10" eb="11">
      <t>ヒ</t>
    </rPh>
    <rPh sb="12" eb="13">
      <t>イタル</t>
    </rPh>
    <rPh sb="16" eb="17">
      <t>トシ</t>
    </rPh>
    <rPh sb="19" eb="20">
      <t>ツキ</t>
    </rPh>
    <rPh sb="22" eb="23">
      <t>ヒ</t>
    </rPh>
    <phoneticPr fontId="4"/>
  </si>
  <si>
    <t>再下請負通知書</t>
    <phoneticPr fontId="4"/>
  </si>
  <si>
    <t>.</t>
    <phoneticPr fontId="2"/>
  </si>
  <si>
    <t>現場代理人の兼任（変更）申請書</t>
    <rPh sb="0" eb="2">
      <t>ゲンバ</t>
    </rPh>
    <rPh sb="2" eb="5">
      <t>ダイリニン</t>
    </rPh>
    <rPh sb="6" eb="8">
      <t>ケンニン</t>
    </rPh>
    <rPh sb="9" eb="11">
      <t>ヘンコウ</t>
    </rPh>
    <rPh sb="12" eb="15">
      <t>シンセイショ</t>
    </rPh>
    <phoneticPr fontId="2"/>
  </si>
  <si>
    <t>別紙１</t>
    <rPh sb="0" eb="2">
      <t>ベッシ</t>
    </rPh>
    <phoneticPr fontId="4"/>
  </si>
  <si>
    <t>令和　　年　　月　　日</t>
    <rPh sb="0" eb="2">
      <t>レイワ</t>
    </rPh>
    <rPh sb="4" eb="5">
      <t>ネン</t>
    </rPh>
    <rPh sb="7" eb="8">
      <t>ツキ</t>
    </rPh>
    <rPh sb="10" eb="11">
      <t>ニチ</t>
    </rPh>
    <phoneticPr fontId="4"/>
  </si>
  <si>
    <t>請負者</t>
    <rPh sb="0" eb="2">
      <t>ウケオイ</t>
    </rPh>
    <rPh sb="2" eb="3">
      <t>シャ</t>
    </rPh>
    <phoneticPr fontId="4"/>
  </si>
  <si>
    <t>　商号又は名称</t>
    <rPh sb="1" eb="3">
      <t>ショウゴウ</t>
    </rPh>
    <rPh sb="3" eb="4">
      <t>マタ</t>
    </rPh>
    <rPh sb="5" eb="7">
      <t>メイショウ</t>
    </rPh>
    <phoneticPr fontId="4"/>
  </si>
  <si>
    <t>　代表者の氏名</t>
    <rPh sb="1" eb="4">
      <t>ダイヒョウシャ</t>
    </rPh>
    <rPh sb="5" eb="7">
      <t>シメイ</t>
    </rPh>
    <phoneticPr fontId="4"/>
  </si>
  <si>
    <t>現場代理人の兼任（変更）申請書</t>
    <rPh sb="0" eb="2">
      <t>ゲンバ</t>
    </rPh>
    <rPh sb="2" eb="5">
      <t>ダイリニン</t>
    </rPh>
    <rPh sb="6" eb="8">
      <t>ケンニン</t>
    </rPh>
    <rPh sb="9" eb="11">
      <t>ヘンコウ</t>
    </rPh>
    <rPh sb="12" eb="15">
      <t>シンセイショ</t>
    </rPh>
    <phoneticPr fontId="4"/>
  </si>
  <si>
    <t>留意します。</t>
    <rPh sb="0" eb="2">
      <t>リュウイ</t>
    </rPh>
    <phoneticPr fontId="4"/>
  </si>
  <si>
    <t>記</t>
    <rPh sb="0" eb="1">
      <t>キ</t>
    </rPh>
    <phoneticPr fontId="4"/>
  </si>
  <si>
    <t>現場代理人</t>
    <rPh sb="0" eb="2">
      <t>ゲンバ</t>
    </rPh>
    <rPh sb="2" eb="5">
      <t>ダイリニン</t>
    </rPh>
    <phoneticPr fontId="4"/>
  </si>
  <si>
    <t>工事場所</t>
    <rPh sb="0" eb="2">
      <t>コウジ</t>
    </rPh>
    <rPh sb="2" eb="4">
      <t>バショ</t>
    </rPh>
    <phoneticPr fontId="4"/>
  </si>
  <si>
    <t>請負金額(税込み)</t>
    <rPh sb="0" eb="2">
      <t>ウケオイ</t>
    </rPh>
    <rPh sb="2" eb="4">
      <t>キンガク</t>
    </rPh>
    <rPh sb="5" eb="7">
      <t>ゼイコ</t>
    </rPh>
    <phoneticPr fontId="4"/>
  </si>
  <si>
    <t>現場代理人不在の
間の緊急連絡先</t>
    <rPh sb="0" eb="2">
      <t>ゲンバ</t>
    </rPh>
    <rPh sb="2" eb="5">
      <t>ダイリニン</t>
    </rPh>
    <rPh sb="5" eb="7">
      <t>フザイ</t>
    </rPh>
    <rPh sb="9" eb="10">
      <t>カン</t>
    </rPh>
    <rPh sb="11" eb="13">
      <t>キンキュウ</t>
    </rPh>
    <rPh sb="13" eb="16">
      <t>レンラクサキ</t>
    </rPh>
    <phoneticPr fontId="4"/>
  </si>
  <si>
    <t>氏名</t>
    <rPh sb="0" eb="1">
      <t>シ</t>
    </rPh>
    <rPh sb="1" eb="2">
      <t>ナ</t>
    </rPh>
    <phoneticPr fontId="4"/>
  </si>
  <si>
    <t>連絡先</t>
    <rPh sb="0" eb="3">
      <t>レンラクサキ</t>
    </rPh>
    <phoneticPr fontId="4"/>
  </si>
  <si>
    <t>②兼任する他の工事</t>
    <rPh sb="1" eb="3">
      <t>ケンニン</t>
    </rPh>
    <rPh sb="5" eb="6">
      <t>タ</t>
    </rPh>
    <rPh sb="7" eb="9">
      <t>コウジ</t>
    </rPh>
    <phoneticPr fontId="4"/>
  </si>
  <si>
    <t>発注機関名</t>
    <rPh sb="0" eb="2">
      <t>ハッチュウ</t>
    </rPh>
    <rPh sb="2" eb="5">
      <t>キカンメイ</t>
    </rPh>
    <phoneticPr fontId="4"/>
  </si>
  <si>
    <t>監督員氏名</t>
    <rPh sb="0" eb="2">
      <t>カントク</t>
    </rPh>
    <rPh sb="2" eb="3">
      <t>イン</t>
    </rPh>
    <rPh sb="3" eb="5">
      <t>シメイ</t>
    </rPh>
    <phoneticPr fontId="4"/>
  </si>
  <si>
    <t>発注機関の連絡先</t>
    <rPh sb="0" eb="2">
      <t>ハッチュウ</t>
    </rPh>
    <rPh sb="2" eb="4">
      <t>キカン</t>
    </rPh>
    <rPh sb="5" eb="8">
      <t>レンラクサキ</t>
    </rPh>
    <phoneticPr fontId="4"/>
  </si>
  <si>
    <t>③兼任する他の工事</t>
    <rPh sb="1" eb="3">
      <t>ケンニン</t>
    </rPh>
    <rPh sb="5" eb="6">
      <t>タ</t>
    </rPh>
    <rPh sb="7" eb="9">
      <t>コウジ</t>
    </rPh>
    <phoneticPr fontId="4"/>
  </si>
  <si>
    <t>工事現場の相互の距離</t>
    <rPh sb="0" eb="2">
      <t>コウジ</t>
    </rPh>
    <rPh sb="2" eb="4">
      <t>ゲンバ</t>
    </rPh>
    <rPh sb="5" eb="7">
      <t>ソウゴ</t>
    </rPh>
    <rPh sb="8" eb="10">
      <t>キョリ</t>
    </rPh>
    <phoneticPr fontId="4"/>
  </si>
  <si>
    <t>①-②</t>
    <phoneticPr fontId="4"/>
  </si>
  <si>
    <t>ｋｍ</t>
    <phoneticPr fontId="4"/>
  </si>
  <si>
    <t>①-③</t>
    <phoneticPr fontId="4"/>
  </si>
  <si>
    <t>②-③</t>
    <phoneticPr fontId="4"/>
  </si>
  <si>
    <t>①兼任する工事
（県農政部部工事）</t>
    <rPh sb="1" eb="3">
      <t>ケンニン</t>
    </rPh>
    <rPh sb="5" eb="7">
      <t>コウジ</t>
    </rPh>
    <rPh sb="9" eb="10">
      <t>ケン</t>
    </rPh>
    <rPh sb="10" eb="12">
      <t>ノウセイ</t>
    </rPh>
    <rPh sb="12" eb="13">
      <t>ブ</t>
    </rPh>
    <rPh sb="13" eb="14">
      <t>ブ</t>
    </rPh>
    <rPh sb="14" eb="16">
      <t>コウジ</t>
    </rPh>
    <phoneticPr fontId="4"/>
  </si>
  <si>
    <t>出来形数量</t>
    <rPh sb="0" eb="2">
      <t>デキ</t>
    </rPh>
    <rPh sb="2" eb="3">
      <t>ガタ</t>
    </rPh>
    <rPh sb="3" eb="5">
      <t>スウリョウ</t>
    </rPh>
    <phoneticPr fontId="2"/>
  </si>
  <si>
    <t>施工管理資料
(出来形，品質，写真)</t>
    <rPh sb="0" eb="2">
      <t>セコウ</t>
    </rPh>
    <rPh sb="2" eb="4">
      <t>カンリ</t>
    </rPh>
    <rPh sb="4" eb="6">
      <t>シリョウ</t>
    </rPh>
    <rPh sb="8" eb="11">
      <t>デキガタ</t>
    </rPh>
    <rPh sb="12" eb="14">
      <t>ヒンシツ</t>
    </rPh>
    <rPh sb="15" eb="17">
      <t>シャシン</t>
    </rPh>
    <phoneticPr fontId="4"/>
  </si>
  <si>
    <t>4．</t>
    <phoneticPr fontId="24"/>
  </si>
  <si>
    <t>【記載例】</t>
    <phoneticPr fontId="2"/>
  </si>
  <si>
    <t>【発行責任者及び担当者】</t>
  </si>
  <si>
    <t>・責任者：○○支店長○○ ○○（連絡先×××－×××－××××）</t>
  </si>
  <si>
    <t>・担当者：経理担当○○ ○○（連絡先×××－×××－××××）</t>
  </si>
  <si>
    <t>(注)1.</t>
    <rPh sb="0" eb="1">
      <t>チュウ</t>
    </rPh>
    <phoneticPr fontId="2"/>
  </si>
  <si>
    <t>2.</t>
    <phoneticPr fontId="2"/>
  </si>
  <si>
    <t>別添－３</t>
    <rPh sb="0" eb="2">
      <t>ベッテン</t>
    </rPh>
    <phoneticPr fontId="6"/>
  </si>
  <si>
    <t>ＩＣＴ活用工事計画書</t>
  </si>
  <si>
    <t>　当該工事において活用する技術について、「作業内容」欄の該当する工種のチェック欄に「■」と記入し、「採用技術番号」欄に該当建設生産プロセスの作業内容ごとに採用する技術番号を記載する。また、建設生産プロセスの各段階において、現場条件によりICTによる施工が適当でない箇所を除く土工施工範囲の全てで活用する場合は、左端のチェック欄に「■」と記入する。</t>
    <rPh sb="21" eb="23">
      <t>サギョウ</t>
    </rPh>
    <rPh sb="23" eb="25">
      <t>ナイヨウ</t>
    </rPh>
    <rPh sb="26" eb="27">
      <t>ラン</t>
    </rPh>
    <rPh sb="28" eb="30">
      <t>ガイトウ</t>
    </rPh>
    <rPh sb="32" eb="34">
      <t>コウシュ</t>
    </rPh>
    <rPh sb="39" eb="40">
      <t>ラン</t>
    </rPh>
    <rPh sb="45" eb="47">
      <t>キニュウ</t>
    </rPh>
    <phoneticPr fontId="6"/>
  </si>
  <si>
    <t>施工プロセスの段階</t>
    <rPh sb="0" eb="2">
      <t>セコウ</t>
    </rPh>
    <rPh sb="7" eb="9">
      <t>ダンカイ</t>
    </rPh>
    <phoneticPr fontId="6"/>
  </si>
  <si>
    <t>作業内容</t>
    <rPh sb="0" eb="2">
      <t>サギョウ</t>
    </rPh>
    <rPh sb="2" eb="4">
      <t>ナイヨウ</t>
    </rPh>
    <phoneticPr fontId="6"/>
  </si>
  <si>
    <t>採用する技術番号</t>
    <rPh sb="0" eb="2">
      <t>サイヨウ</t>
    </rPh>
    <rPh sb="4" eb="6">
      <t>ギジュツ</t>
    </rPh>
    <rPh sb="6" eb="8">
      <t>バンゴウ</t>
    </rPh>
    <phoneticPr fontId="6"/>
  </si>
  <si>
    <t>技術番号・技術名</t>
    <rPh sb="0" eb="2">
      <t>ギジュツ</t>
    </rPh>
    <rPh sb="2" eb="4">
      <t>バンゴウ</t>
    </rPh>
    <rPh sb="5" eb="7">
      <t>ギジュツ</t>
    </rPh>
    <rPh sb="7" eb="8">
      <t>メイ</t>
    </rPh>
    <phoneticPr fontId="6"/>
  </si>
  <si>
    <t>①３次元起工測量</t>
    <rPh sb="2" eb="4">
      <t>ジゲン</t>
    </rPh>
    <rPh sb="4" eb="6">
      <t>キコウ</t>
    </rPh>
    <rPh sb="6" eb="8">
      <t>ソクリョウ</t>
    </rPh>
    <phoneticPr fontId="6"/>
  </si>
  <si>
    <t>①－１．空中写真測量（無人航空機）を用いた起工測量
①－２．地上型レーザースキャナーを用いた起工測量
①－３．トータルステーションを用いた起工測量
①－４．トータルステーション（ノンプリズム方式）を用いた起工測量
①－５．ＲＴＫ－ＧＮＳＳを用いた起工測量
①－６．無人航空機搭載型レーザースキャナーを用いた起工測量
①－７．地上移動体搭載型レーザースキャナーを用いた起工測量
①－８．その他の３次元計測技術を用いた起工測量
　〔８．を選択した場合の技術名称：　　　　　　　　　　　　　　　　〕</t>
    <rPh sb="4" eb="6">
      <t>クウチュウ</t>
    </rPh>
    <rPh sb="6" eb="8">
      <t>シャシン</t>
    </rPh>
    <rPh sb="8" eb="10">
      <t>ソクリョウ</t>
    </rPh>
    <rPh sb="11" eb="13">
      <t>ムジン</t>
    </rPh>
    <rPh sb="13" eb="16">
      <t>コウクウキ</t>
    </rPh>
    <rPh sb="18" eb="19">
      <t>モチ</t>
    </rPh>
    <rPh sb="21" eb="23">
      <t>キコウ</t>
    </rPh>
    <rPh sb="23" eb="25">
      <t>ソクリョウ</t>
    </rPh>
    <rPh sb="30" eb="32">
      <t>チジョウ</t>
    </rPh>
    <rPh sb="32" eb="33">
      <t>ガタ</t>
    </rPh>
    <rPh sb="43" eb="44">
      <t>モチ</t>
    </rPh>
    <rPh sb="46" eb="48">
      <t>キコウ</t>
    </rPh>
    <rPh sb="48" eb="50">
      <t>ソクリョウ</t>
    </rPh>
    <phoneticPr fontId="6"/>
  </si>
  <si>
    <t>②３次元設計データ作成</t>
    <rPh sb="2" eb="4">
      <t>ジゲン</t>
    </rPh>
    <rPh sb="4" eb="6">
      <t>セッケイ</t>
    </rPh>
    <rPh sb="9" eb="11">
      <t>サクセイ</t>
    </rPh>
    <phoneticPr fontId="6"/>
  </si>
  <si>
    <t>※３次元出来形管理に用いる３次元設計データの作成であり、ＩＣＴ建設機械にのみ用いる３次元設計データは含まない。</t>
    <rPh sb="2" eb="4">
      <t>ジゲン</t>
    </rPh>
    <rPh sb="4" eb="7">
      <t>デキガタ</t>
    </rPh>
    <rPh sb="7" eb="9">
      <t>カンリ</t>
    </rPh>
    <rPh sb="10" eb="11">
      <t>モチ</t>
    </rPh>
    <rPh sb="14" eb="16">
      <t>ジゲン</t>
    </rPh>
    <rPh sb="16" eb="18">
      <t>セッケイ</t>
    </rPh>
    <rPh sb="22" eb="24">
      <t>サクセイ</t>
    </rPh>
    <rPh sb="31" eb="33">
      <t>ケンセツ</t>
    </rPh>
    <rPh sb="33" eb="35">
      <t>キカイ</t>
    </rPh>
    <rPh sb="38" eb="39">
      <t>モチ</t>
    </rPh>
    <rPh sb="42" eb="44">
      <t>ジゲン</t>
    </rPh>
    <rPh sb="44" eb="46">
      <t>セッケイ</t>
    </rPh>
    <rPh sb="50" eb="51">
      <t>フク</t>
    </rPh>
    <phoneticPr fontId="6"/>
  </si>
  <si>
    <t>③ＩＣＴ建設機械による施工</t>
    <rPh sb="4" eb="6">
      <t>ケンセツ</t>
    </rPh>
    <rPh sb="6" eb="8">
      <t>キカイ</t>
    </rPh>
    <rPh sb="11" eb="13">
      <t>セコウ</t>
    </rPh>
    <phoneticPr fontId="6"/>
  </si>
  <si>
    <t>掘削工</t>
    <rPh sb="0" eb="2">
      <t>クッサク</t>
    </rPh>
    <rPh sb="2" eb="3">
      <t>コウ</t>
    </rPh>
    <phoneticPr fontId="6"/>
  </si>
  <si>
    <t>盛土工</t>
    <rPh sb="0" eb="2">
      <t>モリド</t>
    </rPh>
    <rPh sb="2" eb="3">
      <t>コウ</t>
    </rPh>
    <phoneticPr fontId="6"/>
  </si>
  <si>
    <t>④３次元出来形管理等の施工管理</t>
    <rPh sb="2" eb="4">
      <t>ジゲン</t>
    </rPh>
    <rPh sb="4" eb="7">
      <t>デキガタ</t>
    </rPh>
    <rPh sb="7" eb="9">
      <t>カンリ</t>
    </rPh>
    <rPh sb="9" eb="10">
      <t>ナド</t>
    </rPh>
    <rPh sb="11" eb="13">
      <t>セコウ</t>
    </rPh>
    <rPh sb="13" eb="15">
      <t>カンリ</t>
    </rPh>
    <phoneticPr fontId="6"/>
  </si>
  <si>
    <t>出来形</t>
    <rPh sb="0" eb="2">
      <t>デキ</t>
    </rPh>
    <rPh sb="2" eb="3">
      <t>ガタ</t>
    </rPh>
    <phoneticPr fontId="6"/>
  </si>
  <si>
    <t>④－１．空中写真測量（無人航空機）による出来形管理技術
④－２．地上型レーザースキャナーによる出来形管理技術
④－３．トータルステーション光波方式による出来形管理技術
④－４．トータルステーション（ノンプリズム方式）による出来形管理技術
④－５．ＲＴＫ－ＧＮＳＳによる出来形管理技術
④－６．無人航空機搭載型レーザースキャナーによる出来形管理技術
④－７．地上移動体搭載型レーザースキャナーによる出来形管理技術
④－８．施工履歴データによる出来形管理技術
④－９．モバイル端末を用いた出来形管理
④－10．その他の３次元計測技術による出来形管理技術
〔９．を選択した場合の技術名称：　　　　　　　　　　　　　　　　〕</t>
    <rPh sb="4" eb="6">
      <t>クウチュウ</t>
    </rPh>
    <rPh sb="6" eb="8">
      <t>シャシン</t>
    </rPh>
    <rPh sb="8" eb="10">
      <t>ソクリョウ</t>
    </rPh>
    <rPh sb="11" eb="13">
      <t>ムジン</t>
    </rPh>
    <rPh sb="13" eb="16">
      <t>コウクウキ</t>
    </rPh>
    <rPh sb="32" eb="34">
      <t>チジョウ</t>
    </rPh>
    <rPh sb="34" eb="35">
      <t>ガタ</t>
    </rPh>
    <rPh sb="69" eb="71">
      <t>コウハ</t>
    </rPh>
    <rPh sb="71" eb="73">
      <t>ホウシキ</t>
    </rPh>
    <rPh sb="210" eb="212">
      <t>セコウ</t>
    </rPh>
    <rPh sb="212" eb="214">
      <t>リレキ</t>
    </rPh>
    <rPh sb="236" eb="238">
      <t>タンマツ</t>
    </rPh>
    <rPh sb="239" eb="240">
      <t>モチ</t>
    </rPh>
    <rPh sb="242" eb="244">
      <t>デキ</t>
    </rPh>
    <rPh sb="244" eb="245">
      <t>カタ</t>
    </rPh>
    <rPh sb="245" eb="247">
      <t>カンリ</t>
    </rPh>
    <phoneticPr fontId="6"/>
  </si>
  <si>
    <t>品質</t>
    <rPh sb="0" eb="2">
      <t>ヒンシツ</t>
    </rPh>
    <phoneticPr fontId="6"/>
  </si>
  <si>
    <t>⑤３次元データの納品</t>
    <rPh sb="2" eb="4">
      <t>ジゲン</t>
    </rPh>
    <rPh sb="8" eb="10">
      <t>ノウヒン</t>
    </rPh>
    <phoneticPr fontId="6"/>
  </si>
  <si>
    <t>ほ場整備工</t>
    <rPh sb="1" eb="2">
      <t>ジョウ</t>
    </rPh>
    <rPh sb="2" eb="4">
      <t>セイビ</t>
    </rPh>
    <rPh sb="4" eb="5">
      <t>コウ</t>
    </rPh>
    <phoneticPr fontId="6"/>
  </si>
  <si>
    <t>舗装工事</t>
    <rPh sb="0" eb="2">
      <t>ホソウ</t>
    </rPh>
    <rPh sb="2" eb="4">
      <t>コウジ</t>
    </rPh>
    <phoneticPr fontId="6"/>
  </si>
  <si>
    <t>暗渠排水工事</t>
    <rPh sb="0" eb="2">
      <t>アンキョ</t>
    </rPh>
    <rPh sb="2" eb="4">
      <t>ハイスイ</t>
    </rPh>
    <rPh sb="4" eb="6">
      <t>コウジ</t>
    </rPh>
    <phoneticPr fontId="6"/>
  </si>
  <si>
    <t>④－11．ＴＳ・ＧＮＳＳによる締固め回数管理技術（土工）</t>
    <rPh sb="15" eb="17">
      <t>シメカタ</t>
    </rPh>
    <rPh sb="18" eb="20">
      <t>カイスウ</t>
    </rPh>
    <rPh sb="20" eb="22">
      <t>カンリ</t>
    </rPh>
    <rPh sb="22" eb="24">
      <t>ギジュツ</t>
    </rPh>
    <rPh sb="25" eb="26">
      <t>ド</t>
    </rPh>
    <rPh sb="26" eb="27">
      <t>コウ</t>
    </rPh>
    <phoneticPr fontId="6"/>
  </si>
  <si>
    <t>③－１．３次元マシンコントロール（ブルドーザ）技術
③－２．３次元マシンコントロール（バックホウ）技術
③－３．３次元マシンガイダンス（ブルドーザ）技術
③－４．３次元マシンガイダンス（バックホウ）技術
③－５．その他の３次元対応建設機械
※採用する機種及び活用作業工種・施工範囲（別途平面図等による）については、受注後の協議により決定する。
※当該工事に含まれる左記作業の工種のいずれかで、ＩＣＴ建設機械を活用すれば良い。</t>
    <rPh sb="5" eb="7">
      <t>ジゲン</t>
    </rPh>
    <rPh sb="23" eb="25">
      <t>ギジュツ</t>
    </rPh>
    <rPh sb="31" eb="33">
      <t>ジゲン</t>
    </rPh>
    <rPh sb="49" eb="51">
      <t>ギジュツ</t>
    </rPh>
    <rPh sb="57" eb="59">
      <t>ジゲン</t>
    </rPh>
    <rPh sb="74" eb="76">
      <t>ギジュツ</t>
    </rPh>
    <rPh sb="82" eb="84">
      <t>ジゲン</t>
    </rPh>
    <rPh sb="99" eb="101">
      <t>ギジュツ</t>
    </rPh>
    <rPh sb="108" eb="109">
      <t>タ</t>
    </rPh>
    <rPh sb="111" eb="113">
      <t>ジゲン</t>
    </rPh>
    <rPh sb="113" eb="115">
      <t>タイオウ</t>
    </rPh>
    <rPh sb="115" eb="117">
      <t>ケンセツ</t>
    </rPh>
    <rPh sb="117" eb="119">
      <t>キカイ</t>
    </rPh>
    <rPh sb="122" eb="124">
      <t>サイヨウ</t>
    </rPh>
    <rPh sb="126" eb="128">
      <t>キシュ</t>
    </rPh>
    <rPh sb="128" eb="129">
      <t>オヨ</t>
    </rPh>
    <rPh sb="130" eb="132">
      <t>カツヨウ</t>
    </rPh>
    <rPh sb="132" eb="134">
      <t>サギョウ</t>
    </rPh>
    <rPh sb="134" eb="136">
      <t>コウシュ</t>
    </rPh>
    <rPh sb="137" eb="139">
      <t>セコウ</t>
    </rPh>
    <rPh sb="139" eb="141">
      <t>ハンイ</t>
    </rPh>
    <rPh sb="142" eb="144">
      <t>ベット</t>
    </rPh>
    <rPh sb="144" eb="147">
      <t>ヘイメンズ</t>
    </rPh>
    <rPh sb="147" eb="148">
      <t>ナド</t>
    </rPh>
    <rPh sb="158" eb="160">
      <t>ジュチュウ</t>
    </rPh>
    <rPh sb="160" eb="161">
      <t>ゴ</t>
    </rPh>
    <rPh sb="162" eb="164">
      <t>キョウギ</t>
    </rPh>
    <rPh sb="167" eb="169">
      <t>ケッテイ</t>
    </rPh>
    <rPh sb="174" eb="176">
      <t>トウガイ</t>
    </rPh>
    <rPh sb="176" eb="178">
      <t>コウジ</t>
    </rPh>
    <rPh sb="179" eb="180">
      <t>フク</t>
    </rPh>
    <rPh sb="183" eb="185">
      <t>サキ</t>
    </rPh>
    <rPh sb="185" eb="187">
      <t>サギョウ</t>
    </rPh>
    <rPh sb="188" eb="190">
      <t>コウシュ</t>
    </rPh>
    <rPh sb="200" eb="202">
      <t>ケンセツ</t>
    </rPh>
    <rPh sb="202" eb="204">
      <t>キカイ</t>
    </rPh>
    <rPh sb="205" eb="207">
      <t>カツヨウ</t>
    </rPh>
    <rPh sb="210" eb="211">
      <t>ヨ</t>
    </rPh>
    <phoneticPr fontId="6"/>
  </si>
  <si>
    <t>注１）ＩＣＴ活用工事の詳細については、「ＩＣＴ活用工事試行要領」及び特別仕様書によるものとする。
注２）実施する「施工プロセス」及び「作業内容」について「□」を「■」と記入する。
注３）「採用する技術番号」は「技術番号・技術名」から選択し番号を記入する。
　　　その他を選択した場合は，採用した技術名称を記入する。　（記載例：「①－１」）
注４）①，④において，「その他の3次元計測技術」を選択した場合は，その技術名称を括弧書きで記載すること。
　　　（記載例：「その他の3次元計測技術（○○を用いた計測法）」）</t>
    <rPh sb="0" eb="1">
      <t>チュウ</t>
    </rPh>
    <rPh sb="6" eb="8">
      <t>カツヨウ</t>
    </rPh>
    <rPh sb="8" eb="10">
      <t>コウジ</t>
    </rPh>
    <rPh sb="11" eb="13">
      <t>ショウサイ</t>
    </rPh>
    <rPh sb="23" eb="25">
      <t>カツヨウ</t>
    </rPh>
    <rPh sb="25" eb="27">
      <t>コウジ</t>
    </rPh>
    <rPh sb="27" eb="29">
      <t>シコウ</t>
    </rPh>
    <rPh sb="29" eb="31">
      <t>ヨウリョウ</t>
    </rPh>
    <rPh sb="32" eb="33">
      <t>オヨ</t>
    </rPh>
    <rPh sb="34" eb="36">
      <t>トクベツ</t>
    </rPh>
    <rPh sb="36" eb="39">
      <t>シヨウショ</t>
    </rPh>
    <rPh sb="53" eb="55">
      <t>ジッシ</t>
    </rPh>
    <rPh sb="58" eb="60">
      <t>セコウ</t>
    </rPh>
    <rPh sb="65" eb="66">
      <t>オヨ</t>
    </rPh>
    <rPh sb="68" eb="70">
      <t>サギョウ</t>
    </rPh>
    <rPh sb="70" eb="72">
      <t>ナイヨウ</t>
    </rPh>
    <rPh sb="85" eb="87">
      <t>キニュウ</t>
    </rPh>
    <rPh sb="107" eb="109">
      <t>ギジュツ</t>
    </rPh>
    <rPh sb="109" eb="111">
      <t>バンゴウ</t>
    </rPh>
    <rPh sb="112" eb="114">
      <t>ギジュツ</t>
    </rPh>
    <rPh sb="114" eb="115">
      <t>メイ</t>
    </rPh>
    <rPh sb="118" eb="120">
      <t>センタク</t>
    </rPh>
    <rPh sb="121" eb="123">
      <t>バンゴウ</t>
    </rPh>
    <rPh sb="124" eb="126">
      <t>キニュウ</t>
    </rPh>
    <rPh sb="135" eb="136">
      <t>タ</t>
    </rPh>
    <rPh sb="137" eb="139">
      <t>センタク</t>
    </rPh>
    <rPh sb="141" eb="143">
      <t>バアイ</t>
    </rPh>
    <rPh sb="145" eb="147">
      <t>サイヨウ</t>
    </rPh>
    <rPh sb="149" eb="151">
      <t>ギジュツ</t>
    </rPh>
    <rPh sb="151" eb="153">
      <t>メイショウ</t>
    </rPh>
    <rPh sb="154" eb="156">
      <t>キニュウ</t>
    </rPh>
    <rPh sb="161" eb="164">
      <t>キサイレイ</t>
    </rPh>
    <rPh sb="187" eb="188">
      <t>タ</t>
    </rPh>
    <rPh sb="190" eb="192">
      <t>ジゲン</t>
    </rPh>
    <rPh sb="192" eb="194">
      <t>ケイソク</t>
    </rPh>
    <rPh sb="194" eb="196">
      <t>ギジュツ</t>
    </rPh>
    <rPh sb="198" eb="200">
      <t>センタク</t>
    </rPh>
    <rPh sb="202" eb="204">
      <t>バアイ</t>
    </rPh>
    <rPh sb="208" eb="210">
      <t>ギジュツ</t>
    </rPh>
    <rPh sb="210" eb="212">
      <t>メイショウ</t>
    </rPh>
    <rPh sb="213" eb="216">
      <t>カッコガ</t>
    </rPh>
    <rPh sb="218" eb="220">
      <t>キサイ</t>
    </rPh>
    <rPh sb="230" eb="233">
      <t>キサイレイ</t>
    </rPh>
    <rPh sb="237" eb="238">
      <t>タ</t>
    </rPh>
    <rPh sb="240" eb="242">
      <t>ジゲン</t>
    </rPh>
    <rPh sb="242" eb="244">
      <t>ケイソク</t>
    </rPh>
    <rPh sb="244" eb="246">
      <t>ギジュツ</t>
    </rPh>
    <rPh sb="250" eb="251">
      <t>モチ</t>
    </rPh>
    <rPh sb="253" eb="256">
      <t>ケイソクホウ</t>
    </rPh>
    <phoneticPr fontId="6"/>
  </si>
  <si>
    <t>ＩＣＴを活用した工事を行う希望があった場合。</t>
    <phoneticPr fontId="4"/>
  </si>
  <si>
    <t>ＩＣＴ活用工事計画書</t>
    <rPh sb="3" eb="5">
      <t>カツヨウ</t>
    </rPh>
    <rPh sb="5" eb="7">
      <t>コウジ</t>
    </rPh>
    <rPh sb="7" eb="10">
      <t>ケイカクショ</t>
    </rPh>
    <phoneticPr fontId="2"/>
  </si>
  <si>
    <t>共③1-1-14</t>
    <rPh sb="0" eb="1">
      <t>トモ</t>
    </rPh>
    <phoneticPr fontId="4"/>
  </si>
  <si>
    <t>共③1-1-4</t>
    <rPh sb="0" eb="1">
      <t>トモ</t>
    </rPh>
    <phoneticPr fontId="4"/>
  </si>
  <si>
    <t>共③1-1-6</t>
    <rPh sb="0" eb="1">
      <t>トモ</t>
    </rPh>
    <phoneticPr fontId="4"/>
  </si>
  <si>
    <t>共③1-1-7</t>
    <rPh sb="0" eb="1">
      <t>トモ</t>
    </rPh>
    <phoneticPr fontId="4"/>
  </si>
  <si>
    <t>共①1-1-3</t>
    <phoneticPr fontId="4"/>
  </si>
  <si>
    <t>共③1-1-21</t>
    <phoneticPr fontId="4"/>
  </si>
  <si>
    <t>共③1-1-6</t>
    <phoneticPr fontId="4"/>
  </si>
  <si>
    <t>共③1-1-7</t>
    <phoneticPr fontId="4"/>
  </si>
  <si>
    <t>建設キャリアアップシステム活用工事報告書</t>
    <rPh sb="0" eb="2">
      <t>ケンセツ</t>
    </rPh>
    <rPh sb="13" eb="15">
      <t>カツヨウ</t>
    </rPh>
    <rPh sb="15" eb="17">
      <t>コウジ</t>
    </rPh>
    <rPh sb="17" eb="20">
      <t>ホウコクショ</t>
    </rPh>
    <phoneticPr fontId="4"/>
  </si>
  <si>
    <t>共③1-1-8</t>
    <phoneticPr fontId="4"/>
  </si>
  <si>
    <t>別紙１</t>
    <rPh sb="0" eb="2">
      <t>ベッシ</t>
    </rPh>
    <phoneticPr fontId="105"/>
  </si>
  <si>
    <t>建設キャリアアップシステム活用工事報告書</t>
  </si>
  <si>
    <t>工事名</t>
    <rPh sb="0" eb="3">
      <t>コウジメイ</t>
    </rPh>
    <phoneticPr fontId="105"/>
  </si>
  <si>
    <t xml:space="preserve"> </t>
    <phoneticPr fontId="105"/>
  </si>
  <si>
    <t>項目名</t>
    <rPh sb="0" eb="3">
      <t>コウモクメイ</t>
    </rPh>
    <phoneticPr fontId="105"/>
  </si>
  <si>
    <t>未達成の要因</t>
  </si>
  <si>
    <t>改善策</t>
  </si>
  <si>
    <t>登録事業者率</t>
  </si>
  <si>
    <t>登録技能者率</t>
  </si>
  <si>
    <t>就業履歴蓄積率</t>
  </si>
  <si>
    <t>工程表（変更工程表）</t>
    <rPh sb="4" eb="6">
      <t>ヘンコウ</t>
    </rPh>
    <rPh sb="6" eb="9">
      <t>コウテイヒョウ</t>
    </rPh>
    <phoneticPr fontId="4"/>
  </si>
  <si>
    <t>目標基準のいずれかが未達成の場合に提出する。</t>
    <rPh sb="0" eb="2">
      <t>モクヒョウ</t>
    </rPh>
    <rPh sb="2" eb="4">
      <t>キジュン</t>
    </rPh>
    <rPh sb="10" eb="13">
      <t>ミタッセイ</t>
    </rPh>
    <rPh sb="14" eb="16">
      <t>バアイ</t>
    </rPh>
    <rPh sb="17" eb="19">
      <t>テイシュツ</t>
    </rPh>
    <phoneticPr fontId="4"/>
  </si>
  <si>
    <r>
      <t xml:space="preserve">契第3条1項
</t>
    </r>
    <r>
      <rPr>
        <u/>
        <sz val="18"/>
        <rFont val="HGｺﾞｼｯｸM"/>
        <family val="3"/>
        <charset val="128"/>
      </rPr>
      <t>共①1-1-4</t>
    </r>
    <rPh sb="0" eb="1">
      <t>チギリ</t>
    </rPh>
    <rPh sb="1" eb="2">
      <t>ダイ</t>
    </rPh>
    <rPh sb="3" eb="4">
      <t>ジョウ</t>
    </rPh>
    <rPh sb="5" eb="6">
      <t>コウ</t>
    </rPh>
    <rPh sb="7" eb="8">
      <t>トモ</t>
    </rPh>
    <phoneticPr fontId="4"/>
  </si>
  <si>
    <r>
      <rPr>
        <u/>
        <sz val="18"/>
        <rFont val="HGｺﾞｼｯｸM"/>
        <family val="3"/>
        <charset val="128"/>
      </rPr>
      <t>共③1-1-9</t>
    </r>
    <r>
      <rPr>
        <sz val="18"/>
        <rFont val="HGｺﾞｼｯｸM"/>
        <family val="3"/>
        <charset val="128"/>
      </rPr>
      <t xml:space="preserve">
特別仕様書</t>
    </r>
    <rPh sb="8" eb="10">
      <t>トクベツ</t>
    </rPh>
    <rPh sb="10" eb="13">
      <t>シヨウショ</t>
    </rPh>
    <phoneticPr fontId="4"/>
  </si>
  <si>
    <t>共③1-1-15</t>
    <phoneticPr fontId="4"/>
  </si>
  <si>
    <t>契第35条の2の4項</t>
    <rPh sb="0" eb="1">
      <t>チギリ</t>
    </rPh>
    <rPh sb="1" eb="2">
      <t>ダイ</t>
    </rPh>
    <rPh sb="4" eb="5">
      <t>ジョウ</t>
    </rPh>
    <rPh sb="9" eb="10">
      <t>コウ</t>
    </rPh>
    <phoneticPr fontId="4"/>
  </si>
  <si>
    <t>契第35条の2の3項</t>
    <rPh sb="0" eb="1">
      <t>チギリ</t>
    </rPh>
    <rPh sb="1" eb="2">
      <t>ダイ</t>
    </rPh>
    <rPh sb="4" eb="5">
      <t>ジョウ</t>
    </rPh>
    <rPh sb="9" eb="10">
      <t>コウ</t>
    </rPh>
    <phoneticPr fontId="4"/>
  </si>
  <si>
    <t>契第32条1項</t>
    <phoneticPr fontId="4"/>
  </si>
  <si>
    <t>共③1-1-9</t>
    <rPh sb="0" eb="1">
      <t>トモ</t>
    </rPh>
    <phoneticPr fontId="4"/>
  </si>
  <si>
    <t>電子納品ガイドラインに基づき納品する。</t>
    <rPh sb="0" eb="2">
      <t>デンシ</t>
    </rPh>
    <rPh sb="2" eb="4">
      <t>ノウヒン</t>
    </rPh>
    <rPh sb="11" eb="12">
      <t>モト</t>
    </rPh>
    <rPh sb="14" eb="16">
      <t>ノウヒン</t>
    </rPh>
    <phoneticPr fontId="4"/>
  </si>
  <si>
    <t>工事完成時及び監督員に指示された場合に提出。</t>
    <rPh sb="0" eb="2">
      <t>コウジ</t>
    </rPh>
    <rPh sb="5" eb="6">
      <t>オヨ</t>
    </rPh>
    <rPh sb="7" eb="9">
      <t>カントク</t>
    </rPh>
    <rPh sb="9" eb="10">
      <t>イン</t>
    </rPh>
    <rPh sb="11" eb="13">
      <t>シジ</t>
    </rPh>
    <rPh sb="16" eb="18">
      <t>バアイ</t>
    </rPh>
    <rPh sb="19" eb="21">
      <t>テイシュツ</t>
    </rPh>
    <phoneticPr fontId="4"/>
  </si>
  <si>
    <t>再下請契約を締結する全ての工事で提出する。</t>
    <rPh sb="0" eb="1">
      <t>サイ</t>
    </rPh>
    <rPh sb="1" eb="3">
      <t>シタウ</t>
    </rPh>
    <rPh sb="3" eb="5">
      <t>ケイヤク</t>
    </rPh>
    <rPh sb="6" eb="8">
      <t>テイケツ</t>
    </rPh>
    <rPh sb="10" eb="11">
      <t>スベ</t>
    </rPh>
    <rPh sb="13" eb="15">
      <t>コウジ</t>
    </rPh>
    <rPh sb="16" eb="18">
      <t>テイシュツ</t>
    </rPh>
    <phoneticPr fontId="4"/>
  </si>
  <si>
    <t>○</t>
    <phoneticPr fontId="2"/>
  </si>
  <si>
    <t>監督職員の請求があった場合に提示する。
完成時に実施状況写真を添付し提出する。</t>
    <rPh sb="0" eb="2">
      <t>カントク</t>
    </rPh>
    <rPh sb="2" eb="4">
      <t>ショクイン</t>
    </rPh>
    <rPh sb="5" eb="7">
      <t>セイキュウ</t>
    </rPh>
    <rPh sb="11" eb="13">
      <t>バアイ</t>
    </rPh>
    <rPh sb="14" eb="16">
      <t>テイジ</t>
    </rPh>
    <rPh sb="20" eb="23">
      <t>カンセイジ</t>
    </rPh>
    <rPh sb="24" eb="26">
      <t>ジッシ</t>
    </rPh>
    <rPh sb="26" eb="28">
      <t>ジョウキョウ</t>
    </rPh>
    <rPh sb="28" eb="30">
      <t>シャシン</t>
    </rPh>
    <rPh sb="31" eb="33">
      <t>テンプ</t>
    </rPh>
    <rPh sb="34" eb="36">
      <t>テイシュツ</t>
    </rPh>
    <phoneticPr fontId="4"/>
  </si>
  <si>
    <t>中間検査，既済部分検査等の際に提出する。</t>
    <rPh sb="0" eb="2">
      <t>チュウカン</t>
    </rPh>
    <rPh sb="2" eb="4">
      <t>ケンサ</t>
    </rPh>
    <rPh sb="5" eb="7">
      <t>キサイ</t>
    </rPh>
    <rPh sb="7" eb="9">
      <t>ブブン</t>
    </rPh>
    <rPh sb="9" eb="11">
      <t>ケンサ</t>
    </rPh>
    <rPh sb="11" eb="12">
      <t>ナド</t>
    </rPh>
    <rPh sb="13" eb="14">
      <t>サイ</t>
    </rPh>
    <rPh sb="15" eb="17">
      <t>テイシュツ</t>
    </rPh>
    <phoneticPr fontId="4"/>
  </si>
  <si>
    <t>試験成績表等の資料の添付。</t>
    <rPh sb="0" eb="2">
      <t>シケン</t>
    </rPh>
    <rPh sb="2" eb="5">
      <t>セイセキヒョウ</t>
    </rPh>
    <rPh sb="5" eb="6">
      <t>トウ</t>
    </rPh>
    <rPh sb="7" eb="9">
      <t>シリョウ</t>
    </rPh>
    <rPh sb="10" eb="12">
      <t>テンプ</t>
    </rPh>
    <phoneticPr fontId="6"/>
  </si>
  <si>
    <t>監督職員から請求があった場合は証券の写しを提出する。</t>
    <rPh sb="0" eb="2">
      <t>カントク</t>
    </rPh>
    <rPh sb="2" eb="4">
      <t>ショクイン</t>
    </rPh>
    <rPh sb="6" eb="8">
      <t>セイキュウ</t>
    </rPh>
    <rPh sb="12" eb="14">
      <t>バアイ</t>
    </rPh>
    <rPh sb="15" eb="17">
      <t>ショウケン</t>
    </rPh>
    <rPh sb="18" eb="19">
      <t>ウツ</t>
    </rPh>
    <rPh sb="21" eb="23">
      <t>テイシュツ</t>
    </rPh>
    <phoneticPr fontId="4"/>
  </si>
  <si>
    <t>工事請負代金500万円以上
受注・変更・完成・訂正時にJACICから監督職員へメール送信される。</t>
    <rPh sb="0" eb="2">
      <t>コウジ</t>
    </rPh>
    <rPh sb="2" eb="4">
      <t>ウケオイ</t>
    </rPh>
    <rPh sb="4" eb="6">
      <t>ダイキン</t>
    </rPh>
    <rPh sb="9" eb="11">
      <t>マンエン</t>
    </rPh>
    <rPh sb="11" eb="13">
      <t>イジョウ</t>
    </rPh>
    <rPh sb="34" eb="36">
      <t>カントク</t>
    </rPh>
    <rPh sb="36" eb="38">
      <t>ショクイン</t>
    </rPh>
    <rPh sb="42" eb="44">
      <t>ソウシン</t>
    </rPh>
    <phoneticPr fontId="4"/>
  </si>
  <si>
    <t>許可，承諾の写しを提出する。</t>
    <rPh sb="0" eb="2">
      <t>キョカ</t>
    </rPh>
    <rPh sb="3" eb="5">
      <t>ショウダク</t>
    </rPh>
    <rPh sb="6" eb="7">
      <t>ウツ</t>
    </rPh>
    <rPh sb="9" eb="11">
      <t>テイシュツ</t>
    </rPh>
    <phoneticPr fontId="4"/>
  </si>
  <si>
    <t>事故が発生した場合、直ちに連絡するとともに、事故の概要を書面により速やかに提出する。</t>
    <rPh sb="0" eb="2">
      <t>ジコ</t>
    </rPh>
    <rPh sb="3" eb="5">
      <t>ハッセイ</t>
    </rPh>
    <rPh sb="7" eb="9">
      <t>バアイ</t>
    </rPh>
    <rPh sb="10" eb="11">
      <t>タダ</t>
    </rPh>
    <rPh sb="13" eb="15">
      <t>レンラク</t>
    </rPh>
    <rPh sb="22" eb="24">
      <t>ジコ</t>
    </rPh>
    <rPh sb="25" eb="27">
      <t>ガイヨウ</t>
    </rPh>
    <rPh sb="28" eb="30">
      <t>ショメン</t>
    </rPh>
    <rPh sb="37" eb="39">
      <t>テイシュツ</t>
    </rPh>
    <phoneticPr fontId="4"/>
  </si>
  <si>
    <t>事業名</t>
    <rPh sb="0" eb="3">
      <t>ジギョウメイ</t>
    </rPh>
    <phoneticPr fontId="2"/>
  </si>
  <si>
    <t>地区名</t>
    <rPh sb="0" eb="3">
      <t>チクメイ</t>
    </rPh>
    <phoneticPr fontId="2"/>
  </si>
  <si>
    <t>工区名</t>
    <rPh sb="0" eb="3">
      <t>コウクメイ</t>
    </rPh>
    <phoneticPr fontId="2"/>
  </si>
  <si>
    <t>さわらない</t>
    <phoneticPr fontId="2"/>
  </si>
  <si>
    <t>工事場所</t>
    <rPh sb="0" eb="4">
      <t>コウジバショ</t>
    </rPh>
    <phoneticPr fontId="2"/>
  </si>
  <si>
    <t>契約日</t>
    <rPh sb="0" eb="3">
      <t>ケイヤクビ</t>
    </rPh>
    <phoneticPr fontId="2"/>
  </si>
  <si>
    <t>工期　自</t>
    <rPh sb="0" eb="2">
      <t>コウキ</t>
    </rPh>
    <rPh sb="3" eb="4">
      <t>ジ</t>
    </rPh>
    <phoneticPr fontId="2"/>
  </si>
  <si>
    <t>工期　至</t>
    <rPh sb="0" eb="2">
      <t>コウキ</t>
    </rPh>
    <rPh sb="3" eb="4">
      <t>イタル</t>
    </rPh>
    <phoneticPr fontId="2"/>
  </si>
  <si>
    <t>日数</t>
    <rPh sb="0" eb="2">
      <t>ニッスウ</t>
    </rPh>
    <phoneticPr fontId="2"/>
  </si>
  <si>
    <t>当初工期末</t>
    <rPh sb="0" eb="2">
      <t>トウショ</t>
    </rPh>
    <rPh sb="2" eb="4">
      <t>コウキ</t>
    </rPh>
    <rPh sb="4" eb="5">
      <t>スエ</t>
    </rPh>
    <phoneticPr fontId="2"/>
  </si>
  <si>
    <t>発注者</t>
    <rPh sb="0" eb="3">
      <t>ハッチュウシャ</t>
    </rPh>
    <phoneticPr fontId="2"/>
  </si>
  <si>
    <t>請負者住所</t>
    <rPh sb="0" eb="2">
      <t>ウケオイ</t>
    </rPh>
    <rPh sb="2" eb="3">
      <t>シャ</t>
    </rPh>
    <rPh sb="3" eb="5">
      <t>ジュウショ</t>
    </rPh>
    <phoneticPr fontId="2"/>
  </si>
  <si>
    <t>総括監督員</t>
    <rPh sb="0" eb="5">
      <t>ソウカツカントクイン</t>
    </rPh>
    <phoneticPr fontId="2"/>
  </si>
  <si>
    <t>監督員</t>
    <rPh sb="0" eb="3">
      <t>カントクイン</t>
    </rPh>
    <phoneticPr fontId="2"/>
  </si>
  <si>
    <t>代表</t>
    <rPh sb="0" eb="2">
      <t>ダイヒョウ</t>
    </rPh>
    <phoneticPr fontId="2"/>
  </si>
  <si>
    <t>主任技術者</t>
    <rPh sb="0" eb="5">
      <t>シュニンギジュツシャ</t>
    </rPh>
    <phoneticPr fontId="2"/>
  </si>
  <si>
    <t>に</t>
    <phoneticPr fontId="2"/>
  </si>
  <si>
    <t>契約担当者　　　　　　　　　</t>
    <rPh sb="0" eb="2">
      <t>ケイヤク</t>
    </rPh>
    <rPh sb="2" eb="5">
      <t>タントウシャ</t>
    </rPh>
    <phoneticPr fontId="4"/>
  </si>
  <si>
    <t>（発注者）</t>
    <rPh sb="1" eb="4">
      <t>ハッチュウシャ</t>
    </rPh>
    <phoneticPr fontId="2"/>
  </si>
  <si>
    <t>自</t>
    <rPh sb="0" eb="1">
      <t>ジ</t>
    </rPh>
    <phoneticPr fontId="2"/>
  </si>
  <si>
    <t>至</t>
    <rPh sb="0" eb="1">
      <t>イタ</t>
    </rPh>
    <phoneticPr fontId="2"/>
  </si>
  <si>
    <t>至</t>
    <rPh sb="0" eb="1">
      <t>イタル</t>
    </rPh>
    <phoneticPr fontId="2"/>
  </si>
  <si>
    <t>令和　　年　　月　　日</t>
    <rPh sb="0" eb="2">
      <t>レイワ</t>
    </rPh>
    <rPh sb="4" eb="5">
      <t>ネン</t>
    </rPh>
    <rPh sb="7" eb="8">
      <t>ガツ</t>
    </rPh>
    <rPh sb="10" eb="11">
      <t>ニチ</t>
    </rPh>
    <phoneticPr fontId="2"/>
  </si>
  <si>
    <t>令和6年12月</t>
    <rPh sb="0" eb="2">
      <t>レイワ</t>
    </rPh>
    <rPh sb="3" eb="4">
      <t>ネン</t>
    </rPh>
    <rPh sb="6" eb="7">
      <t>ガツ</t>
    </rPh>
    <phoneticPr fontId="2"/>
  </si>
  <si>
    <t>令和7年1月</t>
    <rPh sb="0" eb="2">
      <t>レイワ</t>
    </rPh>
    <rPh sb="3" eb="4">
      <t>ネン</t>
    </rPh>
    <rPh sb="5" eb="6">
      <t>ガツ</t>
    </rPh>
    <phoneticPr fontId="2"/>
  </si>
  <si>
    <t>令和7年2月</t>
    <rPh sb="0" eb="2">
      <t>レイワ</t>
    </rPh>
    <rPh sb="3" eb="4">
      <t>ネン</t>
    </rPh>
    <rPh sb="5" eb="6">
      <t>ガツ</t>
    </rPh>
    <phoneticPr fontId="2"/>
  </si>
  <si>
    <t>令和7年3月</t>
    <rPh sb="0" eb="2">
      <t>レイワ</t>
    </rPh>
    <rPh sb="3" eb="4">
      <t>ネン</t>
    </rPh>
    <rPh sb="5" eb="6">
      <t>ガツ</t>
    </rPh>
    <phoneticPr fontId="2"/>
  </si>
  <si>
    <r>
      <t>○添付書類：兼任する他の工事の当初契約書（写し）</t>
    </r>
    <r>
      <rPr>
        <sz val="12"/>
        <color rgb="FFFF0000"/>
        <rFont val="HGｺﾞｼｯｸM"/>
        <family val="3"/>
        <charset val="128"/>
      </rPr>
      <t>（※契約前の工事については後日提出）</t>
    </r>
    <rPh sb="1" eb="3">
      <t>テンプ</t>
    </rPh>
    <rPh sb="3" eb="5">
      <t>ショルイ</t>
    </rPh>
    <rPh sb="6" eb="8">
      <t>ケンニン</t>
    </rPh>
    <rPh sb="10" eb="11">
      <t>タ</t>
    </rPh>
    <rPh sb="12" eb="14">
      <t>コウジ</t>
    </rPh>
    <rPh sb="15" eb="17">
      <t>トウショ</t>
    </rPh>
    <rPh sb="17" eb="20">
      <t>ケイヤクショ</t>
    </rPh>
    <rPh sb="21" eb="22">
      <t>ウツ</t>
    </rPh>
    <rPh sb="26" eb="28">
      <t>ケイヤク</t>
    </rPh>
    <rPh sb="28" eb="29">
      <t>マエ</t>
    </rPh>
    <rPh sb="30" eb="32">
      <t>コウジ</t>
    </rPh>
    <rPh sb="37" eb="39">
      <t>ゴジツ</t>
    </rPh>
    <rPh sb="39" eb="41">
      <t>テイシュツ</t>
    </rPh>
    <phoneticPr fontId="4"/>
  </si>
  <si>
    <t>○○　第　○○○○　号</t>
    <phoneticPr fontId="4"/>
  </si>
  <si>
    <t>令和　　年　　月　　日</t>
    <rPh sb="0" eb="2">
      <t>レイワ</t>
    </rPh>
    <phoneticPr fontId="4"/>
  </si>
  <si>
    <t>請負者</t>
  </si>
  <si>
    <t xml:space="preserve"> 商号又は名称</t>
    <phoneticPr fontId="4"/>
  </si>
  <si>
    <t xml:space="preserve"> 代表者の氏名</t>
    <phoneticPr fontId="4"/>
  </si>
  <si>
    <t>契約担当者　　　　　印</t>
  </si>
  <si>
    <t>現場代理人の兼任について</t>
  </si>
  <si>
    <t>１　工事名</t>
  </si>
  <si>
    <t>２　工事場所</t>
  </si>
  <si>
    <t>３　その他</t>
  </si>
  <si>
    <t>３　不承認の理由</t>
    <rPh sb="2" eb="5">
      <t>フショウニン</t>
    </rPh>
    <rPh sb="6" eb="8">
      <t>リユウ</t>
    </rPh>
    <phoneticPr fontId="4"/>
  </si>
  <si>
    <t>事業名</t>
    <rPh sb="0" eb="2">
      <t>ジギョウ</t>
    </rPh>
    <rPh sb="2" eb="3">
      <t>メイ</t>
    </rPh>
    <phoneticPr fontId="2"/>
  </si>
  <si>
    <t>工区名</t>
    <rPh sb="0" eb="1">
      <t>コウ</t>
    </rPh>
    <rPh sb="1" eb="3">
      <t>クメイ</t>
    </rPh>
    <phoneticPr fontId="2"/>
  </si>
  <si>
    <t>地区名</t>
    <rPh sb="0" eb="2">
      <t>チク</t>
    </rPh>
    <rPh sb="1" eb="3">
      <t>クメイ</t>
    </rPh>
    <phoneticPr fontId="2"/>
  </si>
  <si>
    <t>総括監督員</t>
    <rPh sb="0" eb="2">
      <t>ソウカツ</t>
    </rPh>
    <rPh sb="2" eb="4">
      <t>カントク</t>
    </rPh>
    <rPh sb="4" eb="5">
      <t>イン</t>
    </rPh>
    <phoneticPr fontId="2"/>
  </si>
  <si>
    <t>監督員</t>
    <rPh sb="0" eb="2">
      <t>カントク</t>
    </rPh>
    <rPh sb="2" eb="3">
      <t>イン</t>
    </rPh>
    <phoneticPr fontId="2"/>
  </si>
  <si>
    <t>手入力</t>
    <rPh sb="0" eb="3">
      <t>テニュウリョク</t>
    </rPh>
    <phoneticPr fontId="2"/>
  </si>
  <si>
    <t>共①1-1-52</t>
    <rPh sb="0" eb="1">
      <t>トモ</t>
    </rPh>
    <phoneticPr fontId="4"/>
  </si>
  <si>
    <t>共①1-1-8</t>
    <rPh sb="0" eb="1">
      <t>トモ</t>
    </rPh>
    <phoneticPr fontId="4"/>
  </si>
  <si>
    <r>
      <rPr>
        <u/>
        <sz val="18"/>
        <rFont val="HGｺﾞｼｯｸM"/>
        <family val="3"/>
        <charset val="128"/>
      </rPr>
      <t>共①1-1-23</t>
    </r>
    <r>
      <rPr>
        <sz val="18"/>
        <rFont val="HGｺﾞｼｯｸM"/>
        <family val="3"/>
        <charset val="128"/>
      </rPr>
      <t xml:space="preserve">
鹿児島県における再生資源活用工事実施要領(農政部)</t>
    </r>
    <rPh sb="0" eb="1">
      <t>トモ</t>
    </rPh>
    <rPh sb="30" eb="33">
      <t>ノウセイブ</t>
    </rPh>
    <phoneticPr fontId="4"/>
  </si>
  <si>
    <t>コブリス・プラス等により作成し、施工計画書へ含めて提出し，工事現場に掲示する。</t>
    <rPh sb="8" eb="9">
      <t>ナド</t>
    </rPh>
    <rPh sb="16" eb="18">
      <t>セコウ</t>
    </rPh>
    <rPh sb="18" eb="21">
      <t>ケイカクショ</t>
    </rPh>
    <rPh sb="22" eb="23">
      <t>フク</t>
    </rPh>
    <rPh sb="29" eb="31">
      <t>コウジ</t>
    </rPh>
    <rPh sb="31" eb="33">
      <t>ゲンバ</t>
    </rPh>
    <rPh sb="34" eb="36">
      <t>ケイジ</t>
    </rPh>
    <phoneticPr fontId="4"/>
  </si>
  <si>
    <t>共①1-1-6</t>
    <rPh sb="0" eb="1">
      <t>トモ</t>
    </rPh>
    <phoneticPr fontId="4"/>
  </si>
  <si>
    <t>共①1-1-47</t>
    <rPh sb="0" eb="1">
      <t>トモ</t>
    </rPh>
    <phoneticPr fontId="4"/>
  </si>
  <si>
    <t>共①1-1-15
共③1-1-5</t>
    <rPh sb="0" eb="1">
      <t>トモ</t>
    </rPh>
    <rPh sb="9" eb="10">
      <t>キョウ</t>
    </rPh>
    <phoneticPr fontId="4"/>
  </si>
  <si>
    <t>共①1-1-45</t>
    <rPh sb="0" eb="1">
      <t>トモ</t>
    </rPh>
    <phoneticPr fontId="4"/>
  </si>
  <si>
    <r>
      <rPr>
        <u/>
        <sz val="18"/>
        <rFont val="HGｺﾞｼｯｸM"/>
        <family val="3"/>
        <charset val="128"/>
      </rPr>
      <t>共①1-1-25
共③2-2-1</t>
    </r>
    <r>
      <rPr>
        <sz val="18"/>
        <rFont val="HGｺﾞｼｯｸM"/>
        <family val="3"/>
        <charset val="128"/>
      </rPr>
      <t xml:space="preserve">
特別仕様書</t>
    </r>
    <rPh sb="9" eb="10">
      <t>キョウ</t>
    </rPh>
    <phoneticPr fontId="4"/>
  </si>
  <si>
    <t>共①1-1-25</t>
    <phoneticPr fontId="4"/>
  </si>
  <si>
    <t>共①1-1-26</t>
    <phoneticPr fontId="6"/>
  </si>
  <si>
    <r>
      <rPr>
        <u/>
        <sz val="18"/>
        <rFont val="HGｺﾞｼｯｸM"/>
        <family val="3"/>
        <charset val="128"/>
      </rPr>
      <t>共①1-1-26</t>
    </r>
    <r>
      <rPr>
        <sz val="18"/>
        <rFont val="HGｺﾞｼｯｸM"/>
        <family val="3"/>
        <charset val="128"/>
      </rPr>
      <t xml:space="preserve">
特別仕様書</t>
    </r>
    <rPh sb="9" eb="11">
      <t>トクベツ</t>
    </rPh>
    <rPh sb="11" eb="14">
      <t>シヨウショ</t>
    </rPh>
    <phoneticPr fontId="6"/>
  </si>
  <si>
    <t>共①1-1-46</t>
    <rPh sb="0" eb="1">
      <t>トモ</t>
    </rPh>
    <phoneticPr fontId="4"/>
  </si>
  <si>
    <t>共①1-1-36</t>
    <rPh sb="0" eb="1">
      <t>トモ</t>
    </rPh>
    <phoneticPr fontId="4"/>
  </si>
  <si>
    <t>共①1-1-40</t>
    <rPh sb="0" eb="1">
      <t>トモ</t>
    </rPh>
    <phoneticPr fontId="4"/>
  </si>
  <si>
    <r>
      <t xml:space="preserve">契第11条
</t>
    </r>
    <r>
      <rPr>
        <u/>
        <sz val="18"/>
        <rFont val="HGｺﾞｼｯｸM"/>
        <family val="3"/>
        <charset val="128"/>
      </rPr>
      <t>共①1-1-33</t>
    </r>
    <rPh sb="0" eb="1">
      <t>チギリ</t>
    </rPh>
    <rPh sb="1" eb="2">
      <t>ダイ</t>
    </rPh>
    <rPh sb="4" eb="5">
      <t>ジョウ</t>
    </rPh>
    <rPh sb="6" eb="7">
      <t>トモ</t>
    </rPh>
    <phoneticPr fontId="4"/>
  </si>
  <si>
    <r>
      <t xml:space="preserve">契第38条の2の5項
</t>
    </r>
    <r>
      <rPr>
        <u/>
        <sz val="18"/>
        <rFont val="HGｺﾞｼｯｸM"/>
        <family val="3"/>
        <charset val="128"/>
      </rPr>
      <t>共①1-1-30</t>
    </r>
    <rPh sb="0" eb="1">
      <t>チギリ</t>
    </rPh>
    <rPh sb="1" eb="2">
      <t>ダイ</t>
    </rPh>
    <rPh sb="4" eb="5">
      <t>ジョウ</t>
    </rPh>
    <rPh sb="9" eb="10">
      <t>コウ</t>
    </rPh>
    <rPh sb="11" eb="12">
      <t>トモ</t>
    </rPh>
    <phoneticPr fontId="4"/>
  </si>
  <si>
    <r>
      <t xml:space="preserve">契第38条の2の6項及び7項
</t>
    </r>
    <r>
      <rPr>
        <u/>
        <sz val="18"/>
        <rFont val="HGｺﾞｼｯｸM"/>
        <family val="3"/>
        <charset val="128"/>
      </rPr>
      <t>共①1-1-30</t>
    </r>
    <rPh sb="0" eb="1">
      <t>チギリ</t>
    </rPh>
    <rPh sb="1" eb="2">
      <t>ダイ</t>
    </rPh>
    <rPh sb="4" eb="5">
      <t>ジョウ</t>
    </rPh>
    <rPh sb="9" eb="10">
      <t>コウ</t>
    </rPh>
    <rPh sb="10" eb="11">
      <t>オヨ</t>
    </rPh>
    <rPh sb="13" eb="14">
      <t>コウ</t>
    </rPh>
    <phoneticPr fontId="4"/>
  </si>
  <si>
    <r>
      <t xml:space="preserve">契第38条の2の6項及び7項
</t>
    </r>
    <r>
      <rPr>
        <u/>
        <sz val="18"/>
        <rFont val="HGｺﾞｼｯｸM"/>
        <family val="3"/>
        <charset val="128"/>
      </rPr>
      <t>共①1-1-30</t>
    </r>
    <phoneticPr fontId="2"/>
  </si>
  <si>
    <r>
      <t xml:space="preserve">契第39条2項
</t>
    </r>
    <r>
      <rPr>
        <u/>
        <sz val="18"/>
        <rFont val="HGｺﾞｼｯｸM"/>
        <family val="3"/>
        <charset val="128"/>
      </rPr>
      <t>共①1-1-30</t>
    </r>
    <phoneticPr fontId="2"/>
  </si>
  <si>
    <r>
      <t xml:space="preserve">契第38条の2の2項
</t>
    </r>
    <r>
      <rPr>
        <u/>
        <sz val="18"/>
        <rFont val="HGｺﾞｼｯｸM"/>
        <family val="3"/>
        <charset val="128"/>
      </rPr>
      <t>共①1-1-30</t>
    </r>
    <phoneticPr fontId="4"/>
  </si>
  <si>
    <r>
      <t xml:space="preserve">契第15条3項
</t>
    </r>
    <r>
      <rPr>
        <u/>
        <sz val="18"/>
        <rFont val="HGｺﾞｼｯｸM"/>
        <family val="3"/>
        <charset val="128"/>
      </rPr>
      <t>共①1-1-21</t>
    </r>
    <rPh sb="0" eb="1">
      <t>チギリ</t>
    </rPh>
    <rPh sb="1" eb="2">
      <t>ダイ</t>
    </rPh>
    <rPh sb="4" eb="5">
      <t>ジョウ</t>
    </rPh>
    <rPh sb="6" eb="7">
      <t>コウ</t>
    </rPh>
    <rPh sb="8" eb="9">
      <t>トモ</t>
    </rPh>
    <phoneticPr fontId="4"/>
  </si>
  <si>
    <r>
      <t xml:space="preserve">契第15条9項
</t>
    </r>
    <r>
      <rPr>
        <u/>
        <sz val="18"/>
        <rFont val="HGｺﾞｼｯｸM"/>
        <family val="3"/>
        <charset val="128"/>
      </rPr>
      <t>共①1-1-21</t>
    </r>
    <rPh sb="0" eb="1">
      <t>チギリ</t>
    </rPh>
    <rPh sb="1" eb="2">
      <t>ダイ</t>
    </rPh>
    <rPh sb="4" eb="5">
      <t>ジョウ</t>
    </rPh>
    <rPh sb="6" eb="7">
      <t>コウ</t>
    </rPh>
    <rPh sb="8" eb="9">
      <t>トモ</t>
    </rPh>
    <phoneticPr fontId="4"/>
  </si>
  <si>
    <t>共①1-1-22
特別仕様書</t>
    <phoneticPr fontId="6"/>
  </si>
  <si>
    <r>
      <t xml:space="preserve">契第38条の2の2項
</t>
    </r>
    <r>
      <rPr>
        <u/>
        <sz val="18"/>
        <rFont val="HGｺﾞｼｯｸM"/>
        <family val="3"/>
        <charset val="128"/>
      </rPr>
      <t>共①1-1-27
共①1-1-30</t>
    </r>
    <rPh sb="0" eb="1">
      <t>チギリ</t>
    </rPh>
    <rPh sb="1" eb="2">
      <t>ダイ</t>
    </rPh>
    <rPh sb="4" eb="5">
      <t>ジョウ</t>
    </rPh>
    <rPh sb="9" eb="10">
      <t>コウ</t>
    </rPh>
    <rPh sb="11" eb="12">
      <t>トモ</t>
    </rPh>
    <phoneticPr fontId="4"/>
  </si>
  <si>
    <r>
      <rPr>
        <u/>
        <sz val="18"/>
        <rFont val="HGｺﾞｼｯｸM"/>
        <family val="3"/>
        <charset val="128"/>
      </rPr>
      <t>共①1-1-23</t>
    </r>
    <r>
      <rPr>
        <sz val="18"/>
        <rFont val="HGｺﾞｼｯｸM"/>
        <family val="3"/>
        <charset val="128"/>
      </rPr>
      <t xml:space="preserve">
特別仕様書</t>
    </r>
    <phoneticPr fontId="6"/>
  </si>
  <si>
    <r>
      <t xml:space="preserve">契第32条1項
</t>
    </r>
    <r>
      <rPr>
        <u/>
        <sz val="18"/>
        <rFont val="HGｺﾞｼｯｸM"/>
        <family val="3"/>
        <charset val="128"/>
      </rPr>
      <t>共①1-1-29</t>
    </r>
    <rPh sb="0" eb="1">
      <t>チギリ</t>
    </rPh>
    <rPh sb="1" eb="2">
      <t>ダイ</t>
    </rPh>
    <rPh sb="4" eb="5">
      <t>ジョウ</t>
    </rPh>
    <rPh sb="6" eb="7">
      <t>コウ</t>
    </rPh>
    <rPh sb="8" eb="9">
      <t>トモ</t>
    </rPh>
    <phoneticPr fontId="4"/>
  </si>
  <si>
    <t>共①1-1-31</t>
    <rPh sb="0" eb="1">
      <t>トモ</t>
    </rPh>
    <phoneticPr fontId="4"/>
  </si>
  <si>
    <t>共①1-1-27</t>
    <rPh sb="0" eb="1">
      <t>トモ</t>
    </rPh>
    <phoneticPr fontId="4"/>
  </si>
  <si>
    <t>共①1-1-49</t>
    <phoneticPr fontId="4"/>
  </si>
  <si>
    <t>共①1-1-28
共①1-1-39</t>
    <phoneticPr fontId="4"/>
  </si>
  <si>
    <t>共①1-1-24
共③1-1-39</t>
    <rPh sb="0" eb="1">
      <t>トモ</t>
    </rPh>
    <rPh sb="9" eb="10">
      <t>キョウ</t>
    </rPh>
    <phoneticPr fontId="4"/>
  </si>
  <si>
    <t>該当する建設資材を搬入した場合、コブリス・プラス等により作成して提出する。</t>
    <rPh sb="0" eb="2">
      <t>ガイトウ</t>
    </rPh>
    <rPh sb="4" eb="6">
      <t>ケンセツ</t>
    </rPh>
    <rPh sb="6" eb="8">
      <t>シザイ</t>
    </rPh>
    <rPh sb="9" eb="11">
      <t>ハンニュウ</t>
    </rPh>
    <rPh sb="13" eb="15">
      <t>バアイ</t>
    </rPh>
    <rPh sb="24" eb="25">
      <t>トウ</t>
    </rPh>
    <rPh sb="32" eb="34">
      <t>テイシュツ</t>
    </rPh>
    <phoneticPr fontId="4"/>
  </si>
  <si>
    <t>該当する建設副産物を搬出した場合、コブリス・プラス等により作成して提出する。</t>
    <rPh sb="0" eb="2">
      <t>ガイトウ</t>
    </rPh>
    <rPh sb="14" eb="16">
      <t>バアイ</t>
    </rPh>
    <rPh sb="25" eb="26">
      <t>トウ</t>
    </rPh>
    <rPh sb="33" eb="35">
      <t>テイシュツ</t>
    </rPh>
    <phoneticPr fontId="4"/>
  </si>
  <si>
    <t>繰7-1工区</t>
    <rPh sb="0" eb="1">
      <t>ク</t>
    </rPh>
    <rPh sb="4" eb="6">
      <t>コウク</t>
    </rPh>
    <phoneticPr fontId="2"/>
  </si>
  <si>
    <t>繰7-2工区</t>
    <rPh sb="0" eb="1">
      <t>ク</t>
    </rPh>
    <rPh sb="4" eb="6">
      <t>コウク</t>
    </rPh>
    <phoneticPr fontId="2"/>
  </si>
  <si>
    <t>繰7-3工区</t>
    <rPh sb="0" eb="1">
      <t>ク</t>
    </rPh>
    <rPh sb="4" eb="6">
      <t>コウク</t>
    </rPh>
    <phoneticPr fontId="2"/>
  </si>
  <si>
    <t>繰7-4工区</t>
    <rPh sb="0" eb="1">
      <t>ク</t>
    </rPh>
    <rPh sb="4" eb="6">
      <t>コウク</t>
    </rPh>
    <phoneticPr fontId="2"/>
  </si>
  <si>
    <t>繰7-5工区</t>
    <rPh sb="0" eb="1">
      <t>ク</t>
    </rPh>
    <rPh sb="4" eb="6">
      <t>コウク</t>
    </rPh>
    <phoneticPr fontId="2"/>
  </si>
  <si>
    <t>8-1工区</t>
    <rPh sb="3" eb="5">
      <t>コウク</t>
    </rPh>
    <phoneticPr fontId="2"/>
  </si>
  <si>
    <t>8-2工区</t>
    <rPh sb="3" eb="5">
      <t>コウク</t>
    </rPh>
    <phoneticPr fontId="2"/>
  </si>
  <si>
    <t>8-3工区</t>
    <rPh sb="3" eb="5">
      <t>コウク</t>
    </rPh>
    <phoneticPr fontId="2"/>
  </si>
  <si>
    <t>8-4工区</t>
    <rPh sb="3" eb="5">
      <t>コウク</t>
    </rPh>
    <phoneticPr fontId="2"/>
  </si>
  <si>
    <t>8-5工区</t>
    <rPh sb="3" eb="5">
      <t>コウク</t>
    </rPh>
    <phoneticPr fontId="2"/>
  </si>
  <si>
    <t>奄美地区</t>
    <rPh sb="0" eb="2">
      <t>アマミ</t>
    </rPh>
    <rPh sb="2" eb="4">
      <t>チク</t>
    </rPh>
    <phoneticPr fontId="2"/>
  </si>
  <si>
    <t>熊毛地区</t>
    <rPh sb="0" eb="2">
      <t>クマゲ</t>
    </rPh>
    <rPh sb="2" eb="4">
      <t>チク</t>
    </rPh>
    <phoneticPr fontId="2"/>
  </si>
  <si>
    <t>鹿児島地区</t>
    <rPh sb="0" eb="3">
      <t>カゴシマ</t>
    </rPh>
    <rPh sb="3" eb="5">
      <t>チク</t>
    </rPh>
    <phoneticPr fontId="2"/>
  </si>
  <si>
    <t>休日取得計画実績表【週単位】</t>
    <rPh sb="0" eb="2">
      <t>キュウジツ</t>
    </rPh>
    <rPh sb="2" eb="4">
      <t>シュトク</t>
    </rPh>
    <rPh sb="4" eb="6">
      <t>ケイカク</t>
    </rPh>
    <rPh sb="6" eb="8">
      <t>ジッセキ</t>
    </rPh>
    <rPh sb="8" eb="9">
      <t>ヒョウ</t>
    </rPh>
    <rPh sb="10" eb="13">
      <t>シュウタンイ</t>
    </rPh>
    <phoneticPr fontId="6"/>
  </si>
  <si>
    <t>休日取得計画実績表【週単位】</t>
    <rPh sb="0" eb="2">
      <t>キュウジツ</t>
    </rPh>
    <rPh sb="2" eb="4">
      <t>シュトク</t>
    </rPh>
    <rPh sb="4" eb="6">
      <t>ケイカク</t>
    </rPh>
    <rPh sb="6" eb="8">
      <t>ジッセキ</t>
    </rPh>
    <rPh sb="8" eb="9">
      <t>ヒョウ</t>
    </rPh>
    <phoneticPr fontId="6"/>
  </si>
  <si>
    <t>工事名</t>
    <rPh sb="0" eb="3">
      <t>コウジメイ</t>
    </rPh>
    <phoneticPr fontId="6"/>
  </si>
  <si>
    <t>：</t>
    <phoneticPr fontId="6"/>
  </si>
  <si>
    <t>工事着手日</t>
    <rPh sb="0" eb="2">
      <t>コウジ</t>
    </rPh>
    <rPh sb="2" eb="4">
      <t>チャクシュ</t>
    </rPh>
    <rPh sb="4" eb="5">
      <t>ビ</t>
    </rPh>
    <phoneticPr fontId="6"/>
  </si>
  <si>
    <t>工事完成届出日(予定)</t>
    <rPh sb="0" eb="2">
      <t>コウジ</t>
    </rPh>
    <rPh sb="2" eb="4">
      <t>カンセイ</t>
    </rPh>
    <rPh sb="4" eb="6">
      <t>トドケデ</t>
    </rPh>
    <rPh sb="6" eb="7">
      <t>ビ</t>
    </rPh>
    <rPh sb="8" eb="10">
      <t>ヨテイ</t>
    </rPh>
    <phoneticPr fontId="6"/>
  </si>
  <si>
    <t>工事期間</t>
    <rPh sb="0" eb="2">
      <t>コウジ</t>
    </rPh>
    <rPh sb="2" eb="4">
      <t>キカン</t>
    </rPh>
    <phoneticPr fontId="6"/>
  </si>
  <si>
    <t>月</t>
    <rPh sb="0" eb="1">
      <t>ツキ</t>
    </rPh>
    <phoneticPr fontId="6"/>
  </si>
  <si>
    <t>日</t>
    <rPh sb="0" eb="1">
      <t>ニチ</t>
    </rPh>
    <phoneticPr fontId="6"/>
  </si>
  <si>
    <t>土日祝日数</t>
    <rPh sb="0" eb="2">
      <t>ドニチ</t>
    </rPh>
    <rPh sb="2" eb="4">
      <t>シュクジツ</t>
    </rPh>
    <rPh sb="4" eb="5">
      <t>スウ</t>
    </rPh>
    <phoneticPr fontId="6"/>
  </si>
  <si>
    <t>曜日</t>
    <rPh sb="0" eb="2">
      <t>ヨウビ</t>
    </rPh>
    <phoneticPr fontId="6"/>
  </si>
  <si>
    <t>休暇等</t>
    <rPh sb="0" eb="2">
      <t>キュウカ</t>
    </rPh>
    <rPh sb="2" eb="3">
      <t>トウ</t>
    </rPh>
    <phoneticPr fontId="6"/>
  </si>
  <si>
    <t>行事</t>
    <rPh sb="0" eb="2">
      <t>ギョウジ</t>
    </rPh>
    <phoneticPr fontId="6"/>
  </si>
  <si>
    <t>対象期間</t>
    <rPh sb="0" eb="2">
      <t>タイショウ</t>
    </rPh>
    <rPh sb="2" eb="4">
      <t>キカン</t>
    </rPh>
    <phoneticPr fontId="6"/>
  </si>
  <si>
    <t>計画日数</t>
    <rPh sb="0" eb="2">
      <t>ケイカク</t>
    </rPh>
    <rPh sb="2" eb="4">
      <t>ニッスウ</t>
    </rPh>
    <phoneticPr fontId="6"/>
  </si>
  <si>
    <t>計画率</t>
    <rPh sb="0" eb="2">
      <t>ケイカク</t>
    </rPh>
    <rPh sb="2" eb="3">
      <t>リツ</t>
    </rPh>
    <phoneticPr fontId="6"/>
  </si>
  <si>
    <t>休暇等</t>
    <rPh sb="0" eb="2">
      <t>キュウカ</t>
    </rPh>
    <rPh sb="2" eb="3">
      <t>ナド</t>
    </rPh>
    <phoneticPr fontId="6"/>
  </si>
  <si>
    <t>閉所日数</t>
    <rPh sb="0" eb="2">
      <t>ヘイショ</t>
    </rPh>
    <rPh sb="2" eb="4">
      <t>ニッスウ</t>
    </rPh>
    <phoneticPr fontId="6"/>
  </si>
  <si>
    <t>　</t>
  </si>
  <si>
    <t>計画</t>
    <rPh sb="0" eb="2">
      <t>ケイカク</t>
    </rPh>
    <phoneticPr fontId="6"/>
  </si>
  <si>
    <t>現場閉所率</t>
    <rPh sb="0" eb="2">
      <t>ゲンバ</t>
    </rPh>
    <rPh sb="2" eb="4">
      <t>ヘイショ</t>
    </rPh>
    <rPh sb="4" eb="5">
      <t>リツ</t>
    </rPh>
    <phoneticPr fontId="6"/>
  </si>
  <si>
    <t>実績</t>
    <rPh sb="0" eb="2">
      <t>ジッセキ</t>
    </rPh>
    <phoneticPr fontId="6"/>
  </si>
  <si>
    <t>完全週休２日達成</t>
    <rPh sb="0" eb="2">
      <t>カンゼン</t>
    </rPh>
    <rPh sb="2" eb="4">
      <t>シュウキュウ</t>
    </rPh>
    <rPh sb="5" eb="6">
      <t>ニチ</t>
    </rPh>
    <rPh sb="6" eb="8">
      <t>タッセイ</t>
    </rPh>
    <phoneticPr fontId="6"/>
  </si>
  <si>
    <t>休日取得計画実績表【月単位・通期】</t>
    <rPh sb="0" eb="2">
      <t>キュウジツ</t>
    </rPh>
    <rPh sb="2" eb="4">
      <t>シュトク</t>
    </rPh>
    <rPh sb="4" eb="6">
      <t>ケイカク</t>
    </rPh>
    <rPh sb="6" eb="8">
      <t>ジッセキ</t>
    </rPh>
    <rPh sb="8" eb="9">
      <t>ヒョウ</t>
    </rPh>
    <rPh sb="10" eb="13">
      <t>ツキタンイ</t>
    </rPh>
    <rPh sb="14" eb="16">
      <t>ツウキ</t>
    </rPh>
    <phoneticPr fontId="6"/>
  </si>
  <si>
    <t>閉所率</t>
    <rPh sb="0" eb="2">
      <t>ヘイショ</t>
    </rPh>
    <rPh sb="2" eb="3">
      <t>リツ</t>
    </rPh>
    <phoneticPr fontId="6"/>
  </si>
  <si>
    <t>通期達成状況</t>
    <rPh sb="0" eb="2">
      <t>ツウキ</t>
    </rPh>
    <rPh sb="2" eb="4">
      <t>タッセイ</t>
    </rPh>
    <rPh sb="4" eb="6">
      <t>ジョウキョウ</t>
    </rPh>
    <phoneticPr fontId="6"/>
  </si>
  <si>
    <t>月単位達成状況</t>
    <rPh sb="0" eb="3">
      <t>ツキタンイ</t>
    </rPh>
    <rPh sb="3" eb="5">
      <t>タッセイ</t>
    </rPh>
    <rPh sb="5" eb="7">
      <t>ジョウキョウ</t>
    </rPh>
    <phoneticPr fontId="6"/>
  </si>
  <si>
    <t>土日数</t>
    <rPh sb="0" eb="2">
      <t>ドニチ</t>
    </rPh>
    <rPh sb="2" eb="3">
      <t>スウ</t>
    </rPh>
    <phoneticPr fontId="6"/>
  </si>
  <si>
    <t>月単位達成</t>
    <rPh sb="0" eb="3">
      <t>ツキタンイ</t>
    </rPh>
    <rPh sb="3" eb="5">
      <t>タッセイ</t>
    </rPh>
    <phoneticPr fontId="6"/>
  </si>
  <si>
    <t>休</t>
    <rPh sb="0" eb="1">
      <t>ヤス</t>
    </rPh>
    <phoneticPr fontId="6"/>
  </si>
  <si>
    <t>夏休</t>
    <rPh sb="0" eb="2">
      <t>ナツヤス</t>
    </rPh>
    <phoneticPr fontId="6"/>
  </si>
  <si>
    <t>冬休</t>
    <rPh sb="0" eb="2">
      <t>フユヤス</t>
    </rPh>
    <phoneticPr fontId="6"/>
  </si>
  <si>
    <t>中止</t>
    <rPh sb="0" eb="2">
      <t>チュウシ</t>
    </rPh>
    <phoneticPr fontId="6"/>
  </si>
  <si>
    <t>通常</t>
    <rPh sb="0" eb="2">
      <t>ツウジョウ</t>
    </rPh>
    <phoneticPr fontId="6"/>
  </si>
  <si>
    <t>通常実績</t>
    <rPh sb="0" eb="2">
      <t>ツウジョウ</t>
    </rPh>
    <rPh sb="2" eb="4">
      <t>ジッセキ</t>
    </rPh>
    <phoneticPr fontId="6"/>
  </si>
  <si>
    <t>祝日</t>
    <rPh sb="0" eb="2">
      <t>シュクジツ</t>
    </rPh>
    <phoneticPr fontId="6"/>
  </si>
  <si>
    <t>名称</t>
    <rPh sb="0" eb="2">
      <t>メイショウ</t>
    </rPh>
    <phoneticPr fontId="6"/>
  </si>
  <si>
    <t>リスト</t>
    <phoneticPr fontId="6"/>
  </si>
  <si>
    <t>元日</t>
  </si>
  <si>
    <t>－</t>
    <phoneticPr fontId="6"/>
  </si>
  <si>
    <t>成人の日</t>
  </si>
  <si>
    <t>雨休</t>
    <rPh sb="0" eb="1">
      <t>ウ</t>
    </rPh>
    <rPh sb="1" eb="2">
      <t>キュウ</t>
    </rPh>
    <phoneticPr fontId="6"/>
  </si>
  <si>
    <t>建国記念の日</t>
  </si>
  <si>
    <t>天皇誕生日</t>
  </si>
  <si>
    <t>春分の日</t>
  </si>
  <si>
    <t>昭和の日</t>
  </si>
  <si>
    <t>憲法記念日</t>
  </si>
  <si>
    <t>みどりの日</t>
  </si>
  <si>
    <t>こどもの日</t>
  </si>
  <si>
    <t>海の日</t>
  </si>
  <si>
    <t>山の日</t>
  </si>
  <si>
    <t>敬老の日</t>
  </si>
  <si>
    <t>秋分の日</t>
  </si>
  <si>
    <t>スポーツの日</t>
  </si>
  <si>
    <t>文化の日</t>
  </si>
  <si>
    <t>勤労感謝の日</t>
  </si>
  <si>
    <t>元日</t>
    <phoneticPr fontId="6"/>
  </si>
  <si>
    <t>成人の日</t>
    <phoneticPr fontId="6"/>
  </si>
  <si>
    <t>建国記念の日</t>
    <rPh sb="0" eb="2">
      <t>ケンコク</t>
    </rPh>
    <rPh sb="2" eb="4">
      <t>キネン</t>
    </rPh>
    <rPh sb="5" eb="6">
      <t>ヒ</t>
    </rPh>
    <phoneticPr fontId="6"/>
  </si>
  <si>
    <t>天皇誕生日</t>
    <phoneticPr fontId="6"/>
  </si>
  <si>
    <t>春分の日</t>
    <rPh sb="0" eb="2">
      <t>シュンブン</t>
    </rPh>
    <phoneticPr fontId="6"/>
  </si>
  <si>
    <t>昭和の日</t>
    <phoneticPr fontId="6"/>
  </si>
  <si>
    <t>憲法記念日</t>
    <phoneticPr fontId="6"/>
  </si>
  <si>
    <t>みどりの日</t>
    <phoneticPr fontId="6"/>
  </si>
  <si>
    <t>こどもの日</t>
    <phoneticPr fontId="6"/>
  </si>
  <si>
    <t>海の日</t>
    <phoneticPr fontId="6"/>
  </si>
  <si>
    <t>山の日</t>
    <phoneticPr fontId="6"/>
  </si>
  <si>
    <t>敬老の日</t>
    <phoneticPr fontId="6"/>
  </si>
  <si>
    <t>秋分の日</t>
    <phoneticPr fontId="6"/>
  </si>
  <si>
    <t>スポーツの日</t>
    <phoneticPr fontId="6"/>
  </si>
  <si>
    <t>文化の日</t>
    <phoneticPr fontId="6"/>
  </si>
  <si>
    <t>勤労感謝の日</t>
    <phoneticPr fontId="6"/>
  </si>
  <si>
    <t>（ 別 図 ）</t>
    <rPh sb="2" eb="3">
      <t>ベツ</t>
    </rPh>
    <rPh sb="4" eb="5">
      <t>ズ</t>
    </rPh>
    <phoneticPr fontId="6"/>
  </si>
  <si>
    <t>「週休２日」工事の明示例</t>
    <rPh sb="1" eb="3">
      <t>シュウキュウ</t>
    </rPh>
    <rPh sb="4" eb="5">
      <t>ニチ</t>
    </rPh>
    <rPh sb="6" eb="8">
      <t>コウジ</t>
    </rPh>
    <rPh sb="9" eb="11">
      <t>メイジ</t>
    </rPh>
    <rPh sb="11" eb="12">
      <t>レイ</t>
    </rPh>
    <phoneticPr fontId="6"/>
  </si>
  <si>
    <t>ご迷惑をおかけします</t>
    <rPh sb="1" eb="3">
      <t>メイワク</t>
    </rPh>
    <phoneticPr fontId="6"/>
  </si>
  <si>
    <t>「週休２日」工事</t>
    <rPh sb="1" eb="3">
      <t>シュウキュウ</t>
    </rPh>
    <rPh sb="4" eb="5">
      <t>ニチ</t>
    </rPh>
    <rPh sb="6" eb="8">
      <t>コウジ</t>
    </rPh>
    <phoneticPr fontId="6"/>
  </si>
  <si>
    <t>○○○○工事を行っています</t>
    <rPh sb="4" eb="6">
      <t>コウジ</t>
    </rPh>
    <rPh sb="7" eb="8">
      <t>オコナ</t>
    </rPh>
    <phoneticPr fontId="6"/>
  </si>
  <si>
    <t>令和○○年○○月○○日まで</t>
    <rPh sb="0" eb="2">
      <t>レイワ</t>
    </rPh>
    <rPh sb="4" eb="5">
      <t>ネン</t>
    </rPh>
    <rPh sb="7" eb="8">
      <t>ツキ</t>
    </rPh>
    <rPh sb="10" eb="11">
      <t>ニチ</t>
    </rPh>
    <phoneticPr fontId="6"/>
  </si>
  <si>
    <t>時 間 帯　　８：３０～１７：００</t>
    <rPh sb="0" eb="1">
      <t>トキ</t>
    </rPh>
    <rPh sb="2" eb="3">
      <t>アイダ</t>
    </rPh>
    <rPh sb="4" eb="5">
      <t>オビ</t>
    </rPh>
    <phoneticPr fontId="6"/>
  </si>
  <si>
    <t>発 注 者</t>
    <rPh sb="0" eb="1">
      <t>ハツ</t>
    </rPh>
    <rPh sb="2" eb="3">
      <t>チュウ</t>
    </rPh>
    <rPh sb="4" eb="5">
      <t>シャ</t>
    </rPh>
    <phoneticPr fontId="6"/>
  </si>
  <si>
    <t>鹿児島県○○○地域振興局</t>
    <rPh sb="0" eb="4">
      <t>カゴシマケン</t>
    </rPh>
    <rPh sb="7" eb="9">
      <t>チイキ</t>
    </rPh>
    <rPh sb="9" eb="12">
      <t>シンコウキョク</t>
    </rPh>
    <phoneticPr fontId="6"/>
  </si>
  <si>
    <t>　 農村整備課　○○係</t>
    <rPh sb="2" eb="4">
      <t>ノウソン</t>
    </rPh>
    <rPh sb="4" eb="6">
      <t>セイビ</t>
    </rPh>
    <rPh sb="6" eb="7">
      <t>カ</t>
    </rPh>
    <rPh sb="10" eb="11">
      <t>カカリ</t>
    </rPh>
    <phoneticPr fontId="6"/>
  </si>
  <si>
    <t>　 電話　　００００－００－００００</t>
    <rPh sb="2" eb="4">
      <t>デンワ</t>
    </rPh>
    <phoneticPr fontId="6"/>
  </si>
  <si>
    <t>施 工 者</t>
    <rPh sb="0" eb="1">
      <t>シ</t>
    </rPh>
    <rPh sb="2" eb="3">
      <t>タクミ</t>
    </rPh>
    <rPh sb="4" eb="5">
      <t>シャ</t>
    </rPh>
    <phoneticPr fontId="6"/>
  </si>
  <si>
    <t>○○○建設株式会社</t>
    <rPh sb="3" eb="5">
      <t>ケンセツ</t>
    </rPh>
    <rPh sb="5" eb="7">
      <t>カブシキ</t>
    </rPh>
    <rPh sb="7" eb="9">
      <t>カイシャ</t>
    </rPh>
    <phoneticPr fontId="6"/>
  </si>
  <si>
    <t>（参考）</t>
    <rPh sb="1" eb="3">
      <t>サンコウ</t>
    </rPh>
    <phoneticPr fontId="6"/>
  </si>
  <si>
    <t>「週休２日」工事実施フロー （農政部）</t>
    <rPh sb="1" eb="3">
      <t>シュウキュウ</t>
    </rPh>
    <rPh sb="4" eb="5">
      <t>ニチ</t>
    </rPh>
    <rPh sb="6" eb="8">
      <t>コウジ</t>
    </rPh>
    <rPh sb="8" eb="10">
      <t>ジッシ</t>
    </rPh>
    <rPh sb="15" eb="18">
      <t>ノウセイブ</t>
    </rPh>
    <phoneticPr fontId="6"/>
  </si>
  <si>
    <t>時点</t>
    <rPh sb="0" eb="2">
      <t>ジテン</t>
    </rPh>
    <phoneticPr fontId="6"/>
  </si>
  <si>
    <t>項　　目</t>
    <rPh sb="0" eb="1">
      <t>コウ</t>
    </rPh>
    <rPh sb="3" eb="4">
      <t>メ</t>
    </rPh>
    <phoneticPr fontId="6"/>
  </si>
  <si>
    <t>受注者</t>
    <rPh sb="0" eb="3">
      <t>ジュチュウシャ</t>
    </rPh>
    <phoneticPr fontId="6"/>
  </si>
  <si>
    <t>発注者</t>
    <rPh sb="0" eb="3">
      <t>ハッチュウシャ</t>
    </rPh>
    <phoneticPr fontId="6"/>
  </si>
  <si>
    <t>発注時</t>
    <rPh sb="0" eb="3">
      <t>ハッチュウジ</t>
    </rPh>
    <phoneticPr fontId="6"/>
  </si>
  <si>
    <t>工事施工
条件明示</t>
    <rPh sb="0" eb="2">
      <t>コウジ</t>
    </rPh>
    <rPh sb="2" eb="4">
      <t>セコウ</t>
    </rPh>
    <rPh sb="5" eb="9">
      <t>ジョウケンメイジ</t>
    </rPh>
    <phoneticPr fontId="6"/>
  </si>
  <si>
    <t>対象工事である旨を明示</t>
    <rPh sb="0" eb="2">
      <t>タイショウ</t>
    </rPh>
    <rPh sb="2" eb="4">
      <t>コウジ</t>
    </rPh>
    <rPh sb="7" eb="8">
      <t>ムネ</t>
    </rPh>
    <rPh sb="9" eb="11">
      <t>メイジ</t>
    </rPh>
    <phoneticPr fontId="6"/>
  </si>
  <si>
    <t>【条件明示_基本事項7関係】</t>
    <rPh sb="1" eb="3">
      <t>ジョウケン</t>
    </rPh>
    <rPh sb="3" eb="5">
      <t>メイジ</t>
    </rPh>
    <rPh sb="6" eb="8">
      <t>キホン</t>
    </rPh>
    <rPh sb="8" eb="10">
      <t>ジコウ</t>
    </rPh>
    <rPh sb="11" eb="13">
      <t>カンケイ</t>
    </rPh>
    <phoneticPr fontId="6"/>
  </si>
  <si>
    <t>契約後</t>
    <rPh sb="0" eb="3">
      <t>ケイヤクゴ</t>
    </rPh>
    <phoneticPr fontId="6"/>
  </si>
  <si>
    <t>実施手続</t>
    <rPh sb="0" eb="2">
      <t>ジッシ</t>
    </rPh>
    <rPh sb="2" eb="4">
      <t>テツヅ</t>
    </rPh>
    <phoneticPr fontId="6"/>
  </si>
  <si>
    <t>施工計画書提出時に
休日取得計画を記載した
「休日取得計画実績表」を提出</t>
    <rPh sb="0" eb="2">
      <t>セコウ</t>
    </rPh>
    <rPh sb="2" eb="5">
      <t>ケイカクショ</t>
    </rPh>
    <rPh sb="5" eb="7">
      <t>テイシュツ</t>
    </rPh>
    <rPh sb="7" eb="8">
      <t>ジ</t>
    </rPh>
    <rPh sb="10" eb="12">
      <t>キュウジツ</t>
    </rPh>
    <rPh sb="12" eb="14">
      <t>シュトク</t>
    </rPh>
    <rPh sb="14" eb="16">
      <t>ケイカク</t>
    </rPh>
    <rPh sb="17" eb="19">
      <t>キサイ</t>
    </rPh>
    <rPh sb="23" eb="25">
      <t>キュウジツ</t>
    </rPh>
    <rPh sb="25" eb="27">
      <t>シュトク</t>
    </rPh>
    <rPh sb="29" eb="31">
      <t>ジッセキ</t>
    </rPh>
    <rPh sb="31" eb="32">
      <t>ヒョウ</t>
    </rPh>
    <rPh sb="34" eb="36">
      <t>テイシュツ</t>
    </rPh>
    <phoneticPr fontId="6"/>
  </si>
  <si>
    <t>受　理</t>
    <rPh sb="0" eb="1">
      <t>ウケ</t>
    </rPh>
    <rPh sb="2" eb="3">
      <t>リ</t>
    </rPh>
    <phoneticPr fontId="6"/>
  </si>
  <si>
    <t>【条件明示_基本事項7-6(1)関係】</t>
    <rPh sb="1" eb="3">
      <t>ジョウケン</t>
    </rPh>
    <rPh sb="3" eb="5">
      <t>メイジ</t>
    </rPh>
    <rPh sb="6" eb="8">
      <t>キホン</t>
    </rPh>
    <rPh sb="8" eb="10">
      <t>ジコウ</t>
    </rPh>
    <rPh sb="16" eb="18">
      <t>カンケイ</t>
    </rPh>
    <phoneticPr fontId="6"/>
  </si>
  <si>
    <t>実施中</t>
    <rPh sb="0" eb="3">
      <t>ジッシチュウ</t>
    </rPh>
    <phoneticPr fontId="6"/>
  </si>
  <si>
    <t>準備</t>
    <rPh sb="0" eb="2">
      <t>ジュンビ</t>
    </rPh>
    <phoneticPr fontId="6"/>
  </si>
  <si>
    <t>工事の標示施設に
「週休２日」工事である旨を明示</t>
    <rPh sb="0" eb="2">
      <t>コウジ</t>
    </rPh>
    <rPh sb="3" eb="5">
      <t>ヒョウジ</t>
    </rPh>
    <rPh sb="5" eb="7">
      <t>シセツ</t>
    </rPh>
    <rPh sb="10" eb="12">
      <t>シュウキュウ</t>
    </rPh>
    <rPh sb="13" eb="14">
      <t>ニチ</t>
    </rPh>
    <rPh sb="15" eb="17">
      <t>コウジ</t>
    </rPh>
    <rPh sb="20" eb="21">
      <t>ムネ</t>
    </rPh>
    <rPh sb="22" eb="24">
      <t>メイジ</t>
    </rPh>
    <phoneticPr fontId="6"/>
  </si>
  <si>
    <t>確　認</t>
    <rPh sb="0" eb="1">
      <t>アキラ</t>
    </rPh>
    <rPh sb="2" eb="3">
      <t>ニン</t>
    </rPh>
    <phoneticPr fontId="6"/>
  </si>
  <si>
    <t>【条件明示_基本事項7-6(2)関係】</t>
    <rPh sb="1" eb="3">
      <t>ジョウケン</t>
    </rPh>
    <rPh sb="3" eb="5">
      <t>メイジ</t>
    </rPh>
    <rPh sb="6" eb="8">
      <t>キホン</t>
    </rPh>
    <rPh sb="8" eb="10">
      <t>ジコウ</t>
    </rPh>
    <rPh sb="16" eb="18">
      <t>カンケイ</t>
    </rPh>
    <phoneticPr fontId="6"/>
  </si>
  <si>
    <t>完成時</t>
    <rPh sb="0" eb="3">
      <t>カンセイジ</t>
    </rPh>
    <phoneticPr fontId="6"/>
  </si>
  <si>
    <t>現場閉所，又は平均休日率を確認できる資料等により取得実績を確認</t>
    <rPh sb="0" eb="2">
      <t>ゲンバ</t>
    </rPh>
    <rPh sb="2" eb="4">
      <t>ヘイショ</t>
    </rPh>
    <rPh sb="5" eb="6">
      <t>マタ</t>
    </rPh>
    <rPh sb="7" eb="9">
      <t>ヘイキン</t>
    </rPh>
    <rPh sb="9" eb="11">
      <t>キュウジツ</t>
    </rPh>
    <rPh sb="11" eb="12">
      <t>リツ</t>
    </rPh>
    <rPh sb="13" eb="15">
      <t>カクニン</t>
    </rPh>
    <rPh sb="18" eb="20">
      <t>シリョウ</t>
    </rPh>
    <rPh sb="20" eb="21">
      <t>トウ</t>
    </rPh>
    <rPh sb="24" eb="26">
      <t>シュトク</t>
    </rPh>
    <rPh sb="26" eb="28">
      <t>ジッセキ</t>
    </rPh>
    <rPh sb="29" eb="31">
      <t>カクニン</t>
    </rPh>
    <phoneticPr fontId="6"/>
  </si>
  <si>
    <t>【条件明示_基本事項7-6(3)関係】</t>
    <rPh sb="1" eb="3">
      <t>ジョウケン</t>
    </rPh>
    <rPh sb="3" eb="5">
      <t>メイジ</t>
    </rPh>
    <rPh sb="6" eb="8">
      <t>キホン</t>
    </rPh>
    <rPh sb="8" eb="10">
      <t>ジコウ</t>
    </rPh>
    <rPh sb="16" eb="18">
      <t>カンケイ</t>
    </rPh>
    <phoneticPr fontId="6"/>
  </si>
  <si>
    <t>完成後</t>
    <rPh sb="0" eb="3">
      <t>カンセイゴ</t>
    </rPh>
    <phoneticPr fontId="6"/>
  </si>
  <si>
    <t>成績評定</t>
    <rPh sb="0" eb="2">
      <t>セイセキ</t>
    </rPh>
    <rPh sb="2" eb="4">
      <t>ヒョウテイ</t>
    </rPh>
    <phoneticPr fontId="6"/>
  </si>
  <si>
    <t>【条件明示_基本事項7-8関係】</t>
    <rPh sb="1" eb="3">
      <t>ジョウケン</t>
    </rPh>
    <rPh sb="3" eb="5">
      <t>メイジ</t>
    </rPh>
    <rPh sb="6" eb="8">
      <t>キホン</t>
    </rPh>
    <rPh sb="8" eb="10">
      <t>ジコウ</t>
    </rPh>
    <rPh sb="13" eb="15">
      <t>カンケイ</t>
    </rPh>
    <phoneticPr fontId="6"/>
  </si>
  <si>
    <t>振替休日(憲法記念日)</t>
    <rPh sb="0" eb="2">
      <t>フリカエ</t>
    </rPh>
    <rPh sb="5" eb="7">
      <t>ケンポウ</t>
    </rPh>
    <rPh sb="7" eb="10">
      <t>キネンビ</t>
    </rPh>
    <phoneticPr fontId="2"/>
  </si>
  <si>
    <t>国民の休日</t>
    <rPh sb="0" eb="2">
      <t>コクミン</t>
    </rPh>
    <rPh sb="3" eb="4">
      <t>キュウ</t>
    </rPh>
    <phoneticPr fontId="2"/>
  </si>
  <si>
    <t>スポーツの日(10月第2月曜日)</t>
    <rPh sb="9" eb="10">
      <t>ガツ</t>
    </rPh>
    <rPh sb="10" eb="11">
      <t>ダイ</t>
    </rPh>
    <rPh sb="12" eb="15">
      <t>ゲツヨウビ</t>
    </rPh>
    <phoneticPr fontId="2"/>
  </si>
  <si>
    <t>振替休日</t>
    <rPh sb="0" eb="2">
      <t>フリカエ</t>
    </rPh>
    <rPh sb="2" eb="4">
      <t>キュウジツ</t>
    </rPh>
    <phoneticPr fontId="2"/>
  </si>
  <si>
    <t>※ 交替制による週休２日工事に取り組む場合は、『「週休２日」工事（交替制）』と記載</t>
    <rPh sb="2" eb="5">
      <t>コウタイセイ</t>
    </rPh>
    <rPh sb="8" eb="10">
      <t>シュウキュウ</t>
    </rPh>
    <rPh sb="11" eb="12">
      <t>ニチ</t>
    </rPh>
    <rPh sb="12" eb="14">
      <t>コウジ</t>
    </rPh>
    <rPh sb="15" eb="16">
      <t>ト</t>
    </rPh>
    <rPh sb="17" eb="18">
      <t>ク</t>
    </rPh>
    <rPh sb="19" eb="21">
      <t>バアイ</t>
    </rPh>
    <rPh sb="25" eb="27">
      <t>シュウキュウ</t>
    </rPh>
    <rPh sb="28" eb="29">
      <t>ニチ</t>
    </rPh>
    <rPh sb="30" eb="32">
      <t>コウジ</t>
    </rPh>
    <rPh sb="33" eb="36">
      <t>コウタイセイ</t>
    </rPh>
    <rPh sb="39" eb="41">
      <t>キサイ</t>
    </rPh>
    <phoneticPr fontId="6"/>
  </si>
  <si>
    <t>引渡書</t>
    <rPh sb="0" eb="2">
      <t>ヒキワタシ</t>
    </rPh>
    <rPh sb="2" eb="3">
      <t>ショ</t>
    </rPh>
    <phoneticPr fontId="4"/>
  </si>
  <si>
    <t>請求書</t>
    <rPh sb="0" eb="2">
      <t>セイキュウ</t>
    </rPh>
    <rPh sb="2" eb="3">
      <t>ショ</t>
    </rPh>
    <phoneticPr fontId="4"/>
  </si>
  <si>
    <t>その他</t>
    <rPh sb="2" eb="3">
      <t>タ</t>
    </rPh>
    <phoneticPr fontId="2"/>
  </si>
  <si>
    <t>週休2日</t>
    <rPh sb="0" eb="2">
      <t>シュウキュウ</t>
    </rPh>
    <rPh sb="2" eb="4">
      <t>フツカ</t>
    </rPh>
    <phoneticPr fontId="2"/>
  </si>
  <si>
    <t>共③1-1-16</t>
    <phoneticPr fontId="4"/>
  </si>
  <si>
    <t>実施報告</t>
    <rPh sb="0" eb="2">
      <t>ジッシ</t>
    </rPh>
    <rPh sb="2" eb="4">
      <t>ホウコク</t>
    </rPh>
    <phoneticPr fontId="6"/>
  </si>
  <si>
    <t>工事着手前に休日取得計画を施工計画書に添付し提出する。完成時に休日取得実績を完成図書に含めて提出する。交替制の場合は、任意様式を提出する。</t>
    <rPh sb="0" eb="2">
      <t>コウジ</t>
    </rPh>
    <rPh sb="2" eb="5">
      <t>チャクシュマエ</t>
    </rPh>
    <rPh sb="6" eb="8">
      <t>キュウジツ</t>
    </rPh>
    <rPh sb="7" eb="8">
      <t>シュウキュウ</t>
    </rPh>
    <rPh sb="8" eb="10">
      <t>シュトク</t>
    </rPh>
    <rPh sb="10" eb="12">
      <t>ケイカク</t>
    </rPh>
    <rPh sb="13" eb="15">
      <t>セコウ</t>
    </rPh>
    <rPh sb="15" eb="17">
      <t>ケイカク</t>
    </rPh>
    <rPh sb="17" eb="18">
      <t>ショ</t>
    </rPh>
    <rPh sb="19" eb="21">
      <t>テンプ</t>
    </rPh>
    <rPh sb="22" eb="24">
      <t>テイシュツ</t>
    </rPh>
    <rPh sb="27" eb="30">
      <t>カンセイジ</t>
    </rPh>
    <rPh sb="31" eb="33">
      <t>キュウジツ</t>
    </rPh>
    <rPh sb="33" eb="35">
      <t>シュトク</t>
    </rPh>
    <rPh sb="35" eb="37">
      <t>ジッセキ</t>
    </rPh>
    <rPh sb="38" eb="40">
      <t>カンセイ</t>
    </rPh>
    <rPh sb="40" eb="42">
      <t>トショ</t>
    </rPh>
    <rPh sb="43" eb="44">
      <t>フク</t>
    </rPh>
    <rPh sb="46" eb="48">
      <t>テイシュツ</t>
    </rPh>
    <rPh sb="51" eb="54">
      <t>コウタイセイ</t>
    </rPh>
    <rPh sb="55" eb="57">
      <t>バアイ</t>
    </rPh>
    <rPh sb="59" eb="61">
      <t>ニンイ</t>
    </rPh>
    <rPh sb="61" eb="63">
      <t>ヨウシキ</t>
    </rPh>
    <rPh sb="64" eb="66">
      <t>テイシュツ</t>
    </rPh>
    <phoneticPr fontId="4"/>
  </si>
  <si>
    <t>「週休２日」工事実施フロー （農政部）
（参考）</t>
    <rPh sb="21" eb="23">
      <t>サンコウ</t>
    </rPh>
    <phoneticPr fontId="2"/>
  </si>
  <si>
    <t>「週休２日」工事の明示例
（別図）</t>
    <rPh sb="1" eb="3">
      <t>シュウキュウ</t>
    </rPh>
    <rPh sb="4" eb="5">
      <t>ニチ</t>
    </rPh>
    <rPh sb="6" eb="8">
      <t>コウジ</t>
    </rPh>
    <rPh sb="9" eb="11">
      <t>メイジ</t>
    </rPh>
    <rPh sb="11" eb="12">
      <t>レイ</t>
    </rPh>
    <rPh sb="14" eb="16">
      <t>ベツズ</t>
    </rPh>
    <phoneticPr fontId="4"/>
  </si>
  <si>
    <t>施工中に「週休２日」工事である旨を工事の標示施設に明示する。</t>
    <rPh sb="5" eb="7">
      <t>シュウキュウ</t>
    </rPh>
    <rPh sb="7" eb="9">
      <t>フツカ</t>
    </rPh>
    <rPh sb="10" eb="12">
      <t>コウジ</t>
    </rPh>
    <rPh sb="15" eb="16">
      <t>ムネ</t>
    </rPh>
    <rPh sb="17" eb="19">
      <t>コウジ</t>
    </rPh>
    <rPh sb="20" eb="22">
      <t>ヒョウジ</t>
    </rPh>
    <rPh sb="22" eb="24">
      <t>シセツ</t>
    </rPh>
    <rPh sb="25" eb="27">
      <t>メイジ</t>
    </rPh>
    <phoneticPr fontId="4"/>
  </si>
  <si>
    <t>「週休２日」工事の実施フローにより月単位の週休２日（４週８休以上）の取組を推進する。</t>
    <rPh sb="17" eb="20">
      <t>ツキタンイ</t>
    </rPh>
    <rPh sb="21" eb="23">
      <t>シュウキュウ</t>
    </rPh>
    <rPh sb="23" eb="25">
      <t>フツカ</t>
    </rPh>
    <rPh sb="27" eb="28">
      <t>シュウ</t>
    </rPh>
    <rPh sb="29" eb="30">
      <t>キュウ</t>
    </rPh>
    <rPh sb="30" eb="32">
      <t>イジョウ</t>
    </rPh>
    <rPh sb="34" eb="36">
      <t>トリクミ</t>
    </rPh>
    <rPh sb="37" eb="39">
      <t>スイシン</t>
    </rPh>
    <phoneticPr fontId="4"/>
  </si>
  <si>
    <t>※現場環境改善費の実施内容</t>
    <rPh sb="1" eb="3">
      <t>ゲンバ</t>
    </rPh>
    <rPh sb="3" eb="5">
      <t>カンキョウ</t>
    </rPh>
    <rPh sb="5" eb="8">
      <t>カイゼンヒ</t>
    </rPh>
    <rPh sb="9" eb="11">
      <t>ジッシ</t>
    </rPh>
    <rPh sb="11" eb="13">
      <t>ナイヨウ</t>
    </rPh>
    <phoneticPr fontId="2"/>
  </si>
  <si>
    <t>計上項目１</t>
    <rPh sb="0" eb="2">
      <t>ケイジョウ</t>
    </rPh>
    <rPh sb="2" eb="4">
      <t>コウモク</t>
    </rPh>
    <phoneticPr fontId="2"/>
  </si>
  <si>
    <t>実施する内容（率計上分）</t>
    <rPh sb="0" eb="2">
      <t>ジッシ</t>
    </rPh>
    <rPh sb="4" eb="6">
      <t>ナイヨウ</t>
    </rPh>
    <rPh sb="7" eb="8">
      <t>リツ</t>
    </rPh>
    <rPh sb="8" eb="11">
      <t>ケイジョウブン</t>
    </rPh>
    <phoneticPr fontId="2"/>
  </si>
  <si>
    <t>　仮設備関係</t>
    <rPh sb="1" eb="3">
      <t>カセツ</t>
    </rPh>
    <rPh sb="4" eb="6">
      <t>カンケイ</t>
    </rPh>
    <phoneticPr fontId="2"/>
  </si>
  <si>
    <t xml:space="preserve"> 1.昇降設備の充実 
 2.環境負荷の低減 
 3.ＩＣＴ設備の充実 
 4.作業負荷の低減</t>
    <phoneticPr fontId="2"/>
  </si>
  <si>
    <t>　営繕関係</t>
    <rPh sb="1" eb="3">
      <t>エイゼン</t>
    </rPh>
    <rPh sb="3" eb="5">
      <t>カンケイ</t>
    </rPh>
    <phoneticPr fontId="2"/>
  </si>
  <si>
    <t xml:space="preserve"> 1.現場事務所の快適化（女性用更衣室の設置を含む） 
 2.労働者宿舎の快適化 
 3.現場休憩所の快適化（交通誘導警備員待機室を含む） 
 4.衛生設備・厚生施設の充実等</t>
    <phoneticPr fontId="2"/>
  </si>
  <si>
    <t>　安全関係</t>
    <rPh sb="1" eb="3">
      <t>アンゼン</t>
    </rPh>
    <rPh sb="3" eb="5">
      <t>カンケイ</t>
    </rPh>
    <phoneticPr fontId="2"/>
  </si>
  <si>
    <t xml:space="preserve"> 1.工事標識・照明等安全施設の充実
 2.盗難防止対策
 3.健康関連施設の充実
 4.野生生物・害虫対策等</t>
    <phoneticPr fontId="2"/>
  </si>
  <si>
    <t>　地域連携</t>
    <rPh sb="1" eb="3">
      <t>チイキ</t>
    </rPh>
    <rPh sb="3" eb="5">
      <t>レンケイ</t>
    </rPh>
    <phoneticPr fontId="2"/>
  </si>
  <si>
    <t xml:space="preserve"> 1.広報活動等（完成予想図、パンフレット、工法説明、PR看板等） 
 2.見学会・イベント等の開催（見学施設等設置・管理運営等含む） 
 3.社会貢献・地域対策費等（農家との調整､地域行事等の経費含む）
 4.現場景観向上（美装化・デザイン看板等）</t>
    <phoneticPr fontId="2"/>
  </si>
  <si>
    <t>計上項目２</t>
    <rPh sb="0" eb="2">
      <t>ケイジョウ</t>
    </rPh>
    <rPh sb="2" eb="4">
      <t>コウモク</t>
    </rPh>
    <phoneticPr fontId="2"/>
  </si>
  <si>
    <t>実施する内容（積上げ計上分）</t>
    <rPh sb="0" eb="2">
      <t>ジッシ</t>
    </rPh>
    <rPh sb="4" eb="6">
      <t>ナイヨウ</t>
    </rPh>
    <rPh sb="7" eb="9">
      <t>ツミア</t>
    </rPh>
    <rPh sb="10" eb="12">
      <t>ケイジョウ</t>
    </rPh>
    <rPh sb="12" eb="13">
      <t>ブン</t>
    </rPh>
    <phoneticPr fontId="2"/>
  </si>
  <si>
    <t>熱中症対策・
防寒対策関係</t>
    <phoneticPr fontId="2"/>
  </si>
  <si>
    <t xml:space="preserve"> 1. 熱中症対策に関する施設・設備（リース品、購入品）
 2. 防寒対策に関する施設・設備（リース品、購入品）</t>
    <rPh sb="4" eb="6">
      <t>ネッチュウ</t>
    </rPh>
    <rPh sb="6" eb="7">
      <t>ショウ</t>
    </rPh>
    <rPh sb="7" eb="9">
      <t>タイサク</t>
    </rPh>
    <rPh sb="10" eb="11">
      <t>カン</t>
    </rPh>
    <rPh sb="13" eb="15">
      <t>シセツ</t>
    </rPh>
    <rPh sb="16" eb="18">
      <t>セツビ</t>
    </rPh>
    <rPh sb="22" eb="23">
      <t>ヒン</t>
    </rPh>
    <rPh sb="24" eb="26">
      <t>コウニュウ</t>
    </rPh>
    <rPh sb="26" eb="27">
      <t>シナ</t>
    </rPh>
    <rPh sb="33" eb="35">
      <t>ボウカン</t>
    </rPh>
    <rPh sb="35" eb="37">
      <t>タイサク</t>
    </rPh>
    <rPh sb="38" eb="39">
      <t>カン</t>
    </rPh>
    <rPh sb="41" eb="43">
      <t>シセツ</t>
    </rPh>
    <rPh sb="44" eb="46">
      <t>セツビ</t>
    </rPh>
    <rPh sb="50" eb="51">
      <t>ヒン</t>
    </rPh>
    <rPh sb="52" eb="54">
      <t>コウニュウ</t>
    </rPh>
    <rPh sb="54" eb="55">
      <t>シナ</t>
    </rPh>
    <phoneticPr fontId="2"/>
  </si>
  <si>
    <t>工事名：</t>
    <rPh sb="0" eb="3">
      <t>コウジメイ</t>
    </rPh>
    <phoneticPr fontId="2"/>
  </si>
  <si>
    <t>○○事業 ○○地区 ○－○工区</t>
    <rPh sb="2" eb="4">
      <t>ジギョウ</t>
    </rPh>
    <rPh sb="7" eb="9">
      <t>チク</t>
    </rPh>
    <rPh sb="13" eb="15">
      <t>コウク</t>
    </rPh>
    <phoneticPr fontId="2"/>
  </si>
  <si>
    <t>工事場所：</t>
    <rPh sb="0" eb="2">
      <t>コウジ</t>
    </rPh>
    <rPh sb="2" eb="4">
      <t>バショ</t>
    </rPh>
    <phoneticPr fontId="2"/>
  </si>
  <si>
    <t>○○市町村 ○○地内</t>
    <rPh sb="2" eb="5">
      <t>シチョウソン</t>
    </rPh>
    <rPh sb="8" eb="10">
      <t>チナイ</t>
    </rPh>
    <phoneticPr fontId="2"/>
  </si>
  <si>
    <t>工期：</t>
    <rPh sb="0" eb="2">
      <t>コウキ</t>
    </rPh>
    <phoneticPr fontId="2"/>
  </si>
  <si>
    <t>１ 率計上分</t>
    <rPh sb="2" eb="3">
      <t>リツ</t>
    </rPh>
    <rPh sb="3" eb="5">
      <t>ケイジョウ</t>
    </rPh>
    <rPh sb="5" eb="6">
      <t>ブン</t>
    </rPh>
    <phoneticPr fontId="2"/>
  </si>
  <si>
    <t>↓自動計算</t>
    <rPh sb="1" eb="3">
      <t>ジドウ</t>
    </rPh>
    <rPh sb="3" eb="5">
      <t>ケイサン</t>
    </rPh>
    <phoneticPr fontId="2"/>
  </si>
  <si>
    <t>単位：円</t>
    <rPh sb="0" eb="2">
      <t>タンイ</t>
    </rPh>
    <rPh sb="3" eb="4">
      <t>エン</t>
    </rPh>
    <phoneticPr fontId="2"/>
  </si>
  <si>
    <t>実施項目</t>
    <rPh sb="0" eb="2">
      <t>ジッシ</t>
    </rPh>
    <rPh sb="2" eb="4">
      <t>コウモク</t>
    </rPh>
    <phoneticPr fontId="2"/>
  </si>
  <si>
    <t>月数</t>
    <rPh sb="0" eb="2">
      <t>ツキスウ</t>
    </rPh>
    <phoneticPr fontId="2"/>
  </si>
  <si>
    <t>金額</t>
    <rPh sb="0" eb="2">
      <t>キンガク</t>
    </rPh>
    <phoneticPr fontId="2"/>
  </si>
  <si>
    <t>実施期間</t>
    <rPh sb="0" eb="2">
      <t>ジッシ</t>
    </rPh>
    <rPh sb="2" eb="4">
      <t>キカン</t>
    </rPh>
    <phoneticPr fontId="2"/>
  </si>
  <si>
    <t>A</t>
    <phoneticPr fontId="2"/>
  </si>
  <si>
    <t>N</t>
    <phoneticPr fontId="2"/>
  </si>
  <si>
    <t>M</t>
    <phoneticPr fontId="2"/>
  </si>
  <si>
    <t>小計</t>
    <rPh sb="0" eb="2">
      <t>ショウケイ</t>
    </rPh>
    <phoneticPr fontId="2"/>
  </si>
  <si>
    <t>仮設備関係</t>
    <rPh sb="0" eb="1">
      <t>カリ</t>
    </rPh>
    <rPh sb="1" eb="3">
      <t>セツビ</t>
    </rPh>
    <rPh sb="3" eb="5">
      <t>カンケイ</t>
    </rPh>
    <phoneticPr fontId="2"/>
  </si>
  <si>
    <t>営繕関係</t>
    <rPh sb="0" eb="2">
      <t>エイゼン</t>
    </rPh>
    <rPh sb="2" eb="4">
      <t>カンケイ</t>
    </rPh>
    <phoneticPr fontId="2"/>
  </si>
  <si>
    <t>安全関係</t>
    <rPh sb="0" eb="2">
      <t>アンゼン</t>
    </rPh>
    <rPh sb="2" eb="4">
      <t>カンケイ</t>
    </rPh>
    <phoneticPr fontId="2"/>
  </si>
  <si>
    <t>地域連携</t>
    <rPh sb="0" eb="2">
      <t>チイキ</t>
    </rPh>
    <rPh sb="2" eb="4">
      <t>レンケイ</t>
    </rPh>
    <phoneticPr fontId="2"/>
  </si>
  <si>
    <t>計（１）</t>
    <rPh sb="0" eb="1">
      <t>ケイ</t>
    </rPh>
    <phoneticPr fontId="2"/>
  </si>
  <si>
    <t>２-1　積上げ計上分（熱中症対策・防寒対策）</t>
    <rPh sb="4" eb="6">
      <t>ツミア</t>
    </rPh>
    <rPh sb="7" eb="9">
      <t>ケイジョウ</t>
    </rPh>
    <rPh sb="9" eb="10">
      <t>ブン</t>
    </rPh>
    <rPh sb="11" eb="14">
      <t>ネッチュウショウ</t>
    </rPh>
    <rPh sb="14" eb="16">
      <t>タイサク</t>
    </rPh>
    <rPh sb="17" eb="19">
      <t>ボウカン</t>
    </rPh>
    <rPh sb="19" eb="21">
      <t>タイサク</t>
    </rPh>
    <phoneticPr fontId="2"/>
  </si>
  <si>
    <t>熱中症対策
関係</t>
    <rPh sb="0" eb="3">
      <t>ネッチュウショウ</t>
    </rPh>
    <rPh sb="3" eb="5">
      <t>タイサク</t>
    </rPh>
    <rPh sb="6" eb="8">
      <t>カンケイ</t>
    </rPh>
    <phoneticPr fontId="2"/>
  </si>
  <si>
    <t>防寒対策
関係</t>
    <rPh sb="0" eb="2">
      <t>ボウカン</t>
    </rPh>
    <rPh sb="2" eb="4">
      <t>タイサク</t>
    </rPh>
    <rPh sb="5" eb="7">
      <t>カンケイ</t>
    </rPh>
    <phoneticPr fontId="2"/>
  </si>
  <si>
    <t>計（２-1）</t>
    <rPh sb="0" eb="1">
      <t>ケイ</t>
    </rPh>
    <phoneticPr fontId="2"/>
  </si>
  <si>
    <t>２-2　積上げ計上分（費用が巨額など率計上が適当でないもの）</t>
    <rPh sb="4" eb="6">
      <t>ツミア</t>
    </rPh>
    <rPh sb="7" eb="9">
      <t>ケイジョウ</t>
    </rPh>
    <rPh sb="9" eb="10">
      <t>ブン</t>
    </rPh>
    <rPh sb="11" eb="13">
      <t>ヒヨウ</t>
    </rPh>
    <rPh sb="14" eb="16">
      <t>キョガク</t>
    </rPh>
    <rPh sb="18" eb="19">
      <t>リツ</t>
    </rPh>
    <rPh sb="19" eb="21">
      <t>ケイジョウ</t>
    </rPh>
    <rPh sb="22" eb="24">
      <t>テキトウ</t>
    </rPh>
    <phoneticPr fontId="2"/>
  </si>
  <si>
    <t>合計（２）</t>
    <rPh sb="0" eb="1">
      <t>ゴウ</t>
    </rPh>
    <rPh sb="1" eb="2">
      <t>ケイ</t>
    </rPh>
    <phoneticPr fontId="2"/>
  </si>
  <si>
    <t>総計（１+２）</t>
    <rPh sb="0" eb="1">
      <t>ソウ</t>
    </rPh>
    <rPh sb="1" eb="2">
      <t>ケイ</t>
    </rPh>
    <phoneticPr fontId="2"/>
  </si>
  <si>
    <t>※様式等については，　□：県様式，■：参考様式，▲：農林水産省様式，-：任意様式、◆参考資料</t>
    <rPh sb="1" eb="3">
      <t>ヨウシキ</t>
    </rPh>
    <rPh sb="3" eb="4">
      <t>トウ</t>
    </rPh>
    <rPh sb="13" eb="14">
      <t>ケン</t>
    </rPh>
    <rPh sb="14" eb="16">
      <t>ヨウシキ</t>
    </rPh>
    <rPh sb="19" eb="21">
      <t>サンコウ</t>
    </rPh>
    <rPh sb="21" eb="23">
      <t>ヨウシキ</t>
    </rPh>
    <rPh sb="26" eb="28">
      <t>ノウリン</t>
    </rPh>
    <rPh sb="28" eb="31">
      <t>スイサンショウ</t>
    </rPh>
    <rPh sb="31" eb="33">
      <t>ヨウシキ</t>
    </rPh>
    <rPh sb="36" eb="38">
      <t>ニンイ</t>
    </rPh>
    <rPh sb="38" eb="40">
      <t>ヨウシキ</t>
    </rPh>
    <rPh sb="42" eb="44">
      <t>サンコウ</t>
    </rPh>
    <rPh sb="44" eb="46">
      <t>シリョウ</t>
    </rPh>
    <phoneticPr fontId="4"/>
  </si>
  <si>
    <t>具体的な実施内容
（取組の目的及び効果等を記入）</t>
    <rPh sb="0" eb="3">
      <t>グタイテキ</t>
    </rPh>
    <rPh sb="4" eb="6">
      <t>ジッシ</t>
    </rPh>
    <rPh sb="6" eb="8">
      <t>ナイヨウ</t>
    </rPh>
    <rPh sb="10" eb="12">
      <t>トリクミ</t>
    </rPh>
    <rPh sb="13" eb="15">
      <t>モクテキ</t>
    </rPh>
    <rPh sb="15" eb="16">
      <t>オヨ</t>
    </rPh>
    <rPh sb="17" eb="19">
      <t>コウカ</t>
    </rPh>
    <rPh sb="19" eb="20">
      <t>トウ</t>
    </rPh>
    <rPh sb="21" eb="23">
      <t>キニュウ</t>
    </rPh>
    <phoneticPr fontId="2"/>
  </si>
  <si>
    <t>・監視カメラを設置し、現場状況を遠隔で確認した。（仮設備）
・作業員の環境改善のため、ソファーを現場休憩所に設置した。（営繕）
・道路工事でデザイン性のあるバリケードを設置した。（安全）
・地域住民に工事概要を知ってもらうために、ＰＲ看板を設置した。（地域連携）</t>
    <rPh sb="1" eb="3">
      <t>カンシ</t>
    </rPh>
    <rPh sb="7" eb="9">
      <t>セッチ</t>
    </rPh>
    <rPh sb="11" eb="13">
      <t>ゲンバ</t>
    </rPh>
    <rPh sb="13" eb="15">
      <t>ジョウキョウ</t>
    </rPh>
    <rPh sb="16" eb="18">
      <t>エンカク</t>
    </rPh>
    <rPh sb="19" eb="21">
      <t>カクニン</t>
    </rPh>
    <rPh sb="31" eb="34">
      <t>サギョウイン</t>
    </rPh>
    <rPh sb="35" eb="37">
      <t>カンキョウ</t>
    </rPh>
    <rPh sb="37" eb="39">
      <t>カイゼン</t>
    </rPh>
    <rPh sb="48" eb="50">
      <t>ゲンバ</t>
    </rPh>
    <rPh sb="50" eb="53">
      <t>キュウケイショ</t>
    </rPh>
    <rPh sb="54" eb="56">
      <t>セッチ</t>
    </rPh>
    <rPh sb="60" eb="62">
      <t>エイゼン</t>
    </rPh>
    <rPh sb="65" eb="67">
      <t>ドウロ</t>
    </rPh>
    <rPh sb="67" eb="69">
      <t>コウジ</t>
    </rPh>
    <rPh sb="74" eb="75">
      <t>セイ</t>
    </rPh>
    <rPh sb="84" eb="86">
      <t>セッチ</t>
    </rPh>
    <rPh sb="90" eb="92">
      <t>アンゼン</t>
    </rPh>
    <rPh sb="95" eb="97">
      <t>チイキ</t>
    </rPh>
    <rPh sb="97" eb="99">
      <t>ジュウミン</t>
    </rPh>
    <rPh sb="100" eb="102">
      <t>コウジ</t>
    </rPh>
    <rPh sb="102" eb="104">
      <t>ガイヨウ</t>
    </rPh>
    <rPh sb="105" eb="106">
      <t>シ</t>
    </rPh>
    <rPh sb="117" eb="119">
      <t>カンバン</t>
    </rPh>
    <rPh sb="120" eb="122">
      <t>セッチ</t>
    </rPh>
    <rPh sb="126" eb="128">
      <t>チイキ</t>
    </rPh>
    <rPh sb="128" eb="130">
      <t>レンケイ</t>
    </rPh>
    <phoneticPr fontId="2"/>
  </si>
  <si>
    <t>　※現場管理費に計上される作業員個人の費用と重複がないこと。</t>
    <phoneticPr fontId="2"/>
  </si>
  <si>
    <t>計（2-2）</t>
    <rPh sb="0" eb="1">
      <t>ケイ</t>
    </rPh>
    <phoneticPr fontId="2"/>
  </si>
  <si>
    <t>共通様式（前払金、中間前払金、部分払金、指定部分完済払金、完成代金）</t>
    <rPh sb="0" eb="2">
      <t>キョウツウ</t>
    </rPh>
    <rPh sb="2" eb="4">
      <t>ヨウシキ</t>
    </rPh>
    <phoneticPr fontId="2"/>
  </si>
  <si>
    <t>№10の様式による。</t>
    <rPh sb="4" eb="6">
      <t>ヨウシキ</t>
    </rPh>
    <phoneticPr fontId="2"/>
  </si>
  <si>
    <t>（参考様式）</t>
    <phoneticPr fontId="2"/>
  </si>
  <si>
    <t>現場環境改善実施計画書</t>
    <rPh sb="0" eb="2">
      <t>ゲンバ</t>
    </rPh>
    <rPh sb="2" eb="4">
      <t>カンキョウ</t>
    </rPh>
    <rPh sb="4" eb="6">
      <t>カイゼン</t>
    </rPh>
    <rPh sb="6" eb="8">
      <t>ジッシ</t>
    </rPh>
    <rPh sb="8" eb="11">
      <t>ケイカクショ</t>
    </rPh>
    <phoneticPr fontId="2"/>
  </si>
  <si>
    <t>費用</t>
    <rPh sb="0" eb="2">
      <t>ヒヨウ</t>
    </rPh>
    <phoneticPr fontId="2"/>
  </si>
  <si>
    <t>区分</t>
    <rPh sb="0" eb="2">
      <t>クブン</t>
    </rPh>
    <phoneticPr fontId="2"/>
  </si>
  <si>
    <t>種類</t>
    <rPh sb="0" eb="2">
      <t>シュルイ</t>
    </rPh>
    <phoneticPr fontId="2"/>
  </si>
  <si>
    <t>単価</t>
    <rPh sb="0" eb="2">
      <t>タンカ</t>
    </rPh>
    <phoneticPr fontId="2"/>
  </si>
  <si>
    <t>購入品</t>
    <rPh sb="0" eb="3">
      <t>コウニュウヒン</t>
    </rPh>
    <phoneticPr fontId="2"/>
  </si>
  <si>
    <t>ﾘｰｽ品</t>
    <rPh sb="3" eb="4">
      <t>ヒン</t>
    </rPh>
    <phoneticPr fontId="2"/>
  </si>
  <si>
    <t>A×N×M</t>
    <phoneticPr fontId="2"/>
  </si>
  <si>
    <t>【記入例】
安全関係</t>
    <rPh sb="1" eb="3">
      <t>キニュウ</t>
    </rPh>
    <rPh sb="3" eb="4">
      <t>レイ</t>
    </rPh>
    <rPh sb="7" eb="9">
      <t>アンゼン</t>
    </rPh>
    <rPh sb="9" eb="11">
      <t>カンケイ</t>
    </rPh>
    <phoneticPr fontId="2"/>
  </si>
  <si>
    <t>ﾊﾞﾘｹｰﾄﾞ</t>
    <phoneticPr fontId="2"/>
  </si>
  <si>
    <t>R8.6～R9.11</t>
    <phoneticPr fontId="2"/>
  </si>
  <si>
    <t>【減価償却費相当額の計算例】</t>
    <rPh sb="1" eb="3">
      <t>ゲンカ</t>
    </rPh>
    <rPh sb="3" eb="6">
      <t>ショウキャクヒ</t>
    </rPh>
    <rPh sb="6" eb="9">
      <t>ソウトウガク</t>
    </rPh>
    <rPh sb="10" eb="13">
      <t>ケイサンレイ</t>
    </rPh>
    <phoneticPr fontId="2"/>
  </si>
  <si>
    <t>【記入例】</t>
    <phoneticPr fontId="2"/>
  </si>
  <si>
    <t xml:space="preserve">
・メッシュシートによる遮光設備と大型扇風機を設置し、作業環境の改善を図った。
・現場の仮設休憩所にストーブやエアコンを設置し、作業員が体を温めて休息できる空間を確保した。</t>
    <rPh sb="12" eb="14">
      <t>シャコウ</t>
    </rPh>
    <rPh sb="14" eb="16">
      <t>セツビ</t>
    </rPh>
    <rPh sb="17" eb="19">
      <t>オオガタ</t>
    </rPh>
    <rPh sb="19" eb="22">
      <t>センプウキ</t>
    </rPh>
    <rPh sb="23" eb="25">
      <t>セッチ</t>
    </rPh>
    <rPh sb="27" eb="29">
      <t>サギョウ</t>
    </rPh>
    <rPh sb="29" eb="31">
      <t>カンキョウ</t>
    </rPh>
    <rPh sb="32" eb="34">
      <t>カイゼン</t>
    </rPh>
    <rPh sb="35" eb="36">
      <t>ハカ</t>
    </rPh>
    <phoneticPr fontId="2"/>
  </si>
  <si>
    <t>●新規購入のミストファンを5ヶ月間使用した場合</t>
    <rPh sb="1" eb="3">
      <t>シンキ</t>
    </rPh>
    <rPh sb="3" eb="5">
      <t>コウニュウ</t>
    </rPh>
    <rPh sb="15" eb="16">
      <t>ゲツ</t>
    </rPh>
    <rPh sb="16" eb="17">
      <t>カン</t>
    </rPh>
    <rPh sb="17" eb="19">
      <t>シヨウ</t>
    </rPh>
    <rPh sb="21" eb="23">
      <t>バアイ</t>
    </rPh>
    <phoneticPr fontId="2"/>
  </si>
  <si>
    <t>熱中症対策関係</t>
    <rPh sb="0" eb="3">
      <t>ネッチュウショウ</t>
    </rPh>
    <rPh sb="3" eb="5">
      <t>タイサク</t>
    </rPh>
    <rPh sb="5" eb="7">
      <t>カンケイ</t>
    </rPh>
    <phoneticPr fontId="2"/>
  </si>
  <si>
    <t>ﾐｽﾄﾌｧﾝ</t>
    <phoneticPr fontId="2"/>
  </si>
  <si>
    <t>R8.6～R9.10</t>
    <phoneticPr fontId="2"/>
  </si>
  <si>
    <t>設置期間分の減価償却費相当額を計上</t>
    <rPh sb="0" eb="2">
      <t>セッチ</t>
    </rPh>
    <rPh sb="2" eb="4">
      <t>キカン</t>
    </rPh>
    <rPh sb="4" eb="5">
      <t>ブン</t>
    </rPh>
    <rPh sb="6" eb="8">
      <t>ゲンカ</t>
    </rPh>
    <rPh sb="8" eb="11">
      <t>ショウキャクヒ</t>
    </rPh>
    <rPh sb="11" eb="14">
      <t>ソウトウガク</t>
    </rPh>
    <rPh sb="15" eb="17">
      <t>ケイジョウ</t>
    </rPh>
    <phoneticPr fontId="2"/>
  </si>
  <si>
    <t>購入価格：</t>
    <rPh sb="0" eb="2">
      <t>コウニュウ</t>
    </rPh>
    <rPh sb="2" eb="4">
      <t>カカク</t>
    </rPh>
    <phoneticPr fontId="2"/>
  </si>
  <si>
    <t>円</t>
    <rPh sb="0" eb="1">
      <t>エン</t>
    </rPh>
    <phoneticPr fontId="2"/>
  </si>
  <si>
    <t>防寒対策関係</t>
    <rPh sb="0" eb="2">
      <t>ボウカン</t>
    </rPh>
    <rPh sb="2" eb="4">
      <t>タイサク</t>
    </rPh>
    <rPh sb="4" eb="6">
      <t>カンケイ</t>
    </rPh>
    <phoneticPr fontId="2"/>
  </si>
  <si>
    <r>
      <t>耐用年数</t>
    </r>
    <r>
      <rPr>
        <vertAlign val="superscript"/>
        <sz val="10"/>
        <color theme="1"/>
        <rFont val="ＭＳ Ｐゴシック"/>
        <family val="3"/>
        <charset val="128"/>
      </rPr>
      <t>※</t>
    </r>
    <r>
      <rPr>
        <sz val="11"/>
        <color theme="1"/>
        <rFont val="ＭＳ Ｐゴシック"/>
        <family val="3"/>
        <charset val="128"/>
      </rPr>
      <t>：</t>
    </r>
    <rPh sb="0" eb="2">
      <t>タイヨウ</t>
    </rPh>
    <rPh sb="2" eb="4">
      <t>ネンスウ</t>
    </rPh>
    <phoneticPr fontId="2"/>
  </si>
  <si>
    <t>年</t>
    <rPh sb="0" eb="1">
      <t>ネン</t>
    </rPh>
    <phoneticPr fontId="2"/>
  </si>
  <si>
    <t>※「主な減価償却資産の耐用年数（国税庁）」</t>
    <rPh sb="2" eb="3">
      <t>オモ</t>
    </rPh>
    <rPh sb="4" eb="6">
      <t>ゲンカ</t>
    </rPh>
    <rPh sb="6" eb="8">
      <t>ショウキャク</t>
    </rPh>
    <rPh sb="8" eb="10">
      <t>シサン</t>
    </rPh>
    <rPh sb="11" eb="13">
      <t>タイヨウ</t>
    </rPh>
    <rPh sb="13" eb="15">
      <t>ネンスウ</t>
    </rPh>
    <rPh sb="16" eb="19">
      <t>コクゼイチョウ</t>
    </rPh>
    <phoneticPr fontId="2"/>
  </si>
  <si>
    <t>【単価算定】</t>
    <rPh sb="1" eb="3">
      <t>タンカ</t>
    </rPh>
    <rPh sb="3" eb="5">
      <t>サンテイ</t>
    </rPh>
    <phoneticPr fontId="2"/>
  </si>
  <si>
    <r>
      <t>100，000円／（8年×12ヶ月）＝</t>
    </r>
    <r>
      <rPr>
        <sz val="11"/>
        <color rgb="FFFF0000"/>
        <rFont val="ＭＳ Ｐゴシック"/>
        <family val="3"/>
        <charset val="128"/>
      </rPr>
      <t>1，041</t>
    </r>
    <r>
      <rPr>
        <sz val="11"/>
        <color theme="1"/>
        <rFont val="ＭＳ Ｐゴシック"/>
        <family val="3"/>
        <charset val="128"/>
      </rPr>
      <t>円</t>
    </r>
    <rPh sb="7" eb="8">
      <t>エン</t>
    </rPh>
    <rPh sb="11" eb="12">
      <t>ネン</t>
    </rPh>
    <rPh sb="16" eb="17">
      <t>ゲツ</t>
    </rPh>
    <rPh sb="24" eb="25">
      <t>エン</t>
    </rPh>
    <phoneticPr fontId="2"/>
  </si>
  <si>
    <t>（1円未満切捨て）</t>
    <rPh sb="2" eb="5">
      <t>エンミマン</t>
    </rPh>
    <rPh sb="5" eb="7">
      <t>キリス</t>
    </rPh>
    <phoneticPr fontId="2"/>
  </si>
  <si>
    <t>【費用】</t>
    <rPh sb="1" eb="3">
      <t>ヒヨウ</t>
    </rPh>
    <phoneticPr fontId="2"/>
  </si>
  <si>
    <t>1，041円／月×5月＝5，205円</t>
    <rPh sb="5" eb="6">
      <t>エン</t>
    </rPh>
    <rPh sb="7" eb="8">
      <t>ゲツ</t>
    </rPh>
    <rPh sb="10" eb="11">
      <t>ツキ</t>
    </rPh>
    <rPh sb="17" eb="18">
      <t>エン</t>
    </rPh>
    <phoneticPr fontId="2"/>
  </si>
  <si>
    <t>≓</t>
    <phoneticPr fontId="2"/>
  </si>
  <si>
    <r>
      <rPr>
        <sz val="11"/>
        <color rgb="FFFF0000"/>
        <rFont val="ＭＳ Ｐゴシック"/>
        <family val="3"/>
        <charset val="128"/>
      </rPr>
      <t>5，000</t>
    </r>
    <r>
      <rPr>
        <sz val="11"/>
        <color theme="1"/>
        <rFont val="ＭＳ Ｐゴシック"/>
        <family val="3"/>
        <charset val="128"/>
      </rPr>
      <t>円</t>
    </r>
    <rPh sb="5" eb="6">
      <t>エン</t>
    </rPh>
    <phoneticPr fontId="2"/>
  </si>
  <si>
    <t>（千円未満切捨て）</t>
    <rPh sb="1" eb="2">
      <t>セン</t>
    </rPh>
    <rPh sb="2" eb="5">
      <t>エンミマン</t>
    </rPh>
    <rPh sb="5" eb="7">
      <t>キリス</t>
    </rPh>
    <phoneticPr fontId="2"/>
  </si>
  <si>
    <t>　※共通仮設費率計上分の費用については、任意記載とし省略してよい。</t>
    <rPh sb="26" eb="28">
      <t>ショウリャク</t>
    </rPh>
    <phoneticPr fontId="2"/>
  </si>
  <si>
    <t>費用（任意）</t>
    <rPh sb="0" eb="2">
      <t>ヒヨウ</t>
    </rPh>
    <rPh sb="3" eb="5">
      <t>ニンイ</t>
    </rPh>
    <phoneticPr fontId="2"/>
  </si>
  <si>
    <t>　※施工計画に係る発注者との協議で必要性が確認された内容を記載する。（設計変更対象）</t>
    <rPh sb="2" eb="4">
      <t>セコウ</t>
    </rPh>
    <rPh sb="4" eb="6">
      <t>ケイカク</t>
    </rPh>
    <rPh sb="7" eb="8">
      <t>カカ</t>
    </rPh>
    <rPh sb="9" eb="12">
      <t>ハッチュウシャ</t>
    </rPh>
    <rPh sb="14" eb="16">
      <t>キョウギ</t>
    </rPh>
    <rPh sb="17" eb="20">
      <t>ヒツヨウセイ</t>
    </rPh>
    <rPh sb="21" eb="23">
      <t>カクニン</t>
    </rPh>
    <rPh sb="26" eb="28">
      <t>ナイヨウ</t>
    </rPh>
    <rPh sb="29" eb="31">
      <t>キサイ</t>
    </rPh>
    <rPh sb="35" eb="37">
      <t>セッケイ</t>
    </rPh>
    <rPh sb="37" eb="39">
      <t>ヘンコウ</t>
    </rPh>
    <rPh sb="39" eb="41">
      <t>タイショウ</t>
    </rPh>
    <phoneticPr fontId="2"/>
  </si>
  <si>
    <t>［別表］</t>
    <rPh sb="1" eb="3">
      <t>ベッピョウ</t>
    </rPh>
    <phoneticPr fontId="2"/>
  </si>
  <si>
    <t>現場環境改善の具体的な内容、実施期間について施工計画書に含め提出するとともに、工事完成時には実施状況がわかる写真を提出する。</t>
    <rPh sb="0" eb="2">
      <t>ゲンバ</t>
    </rPh>
    <rPh sb="2" eb="4">
      <t>カンキョウ</t>
    </rPh>
    <rPh sb="4" eb="6">
      <t>カイゼン</t>
    </rPh>
    <rPh sb="7" eb="10">
      <t>グタイテキ</t>
    </rPh>
    <rPh sb="11" eb="13">
      <t>ナイヨウ</t>
    </rPh>
    <rPh sb="14" eb="16">
      <t>ジッシ</t>
    </rPh>
    <rPh sb="16" eb="18">
      <t>キカン</t>
    </rPh>
    <rPh sb="22" eb="24">
      <t>セコウ</t>
    </rPh>
    <rPh sb="24" eb="27">
      <t>ケイカクショ</t>
    </rPh>
    <rPh sb="28" eb="29">
      <t>フク</t>
    </rPh>
    <rPh sb="30" eb="32">
      <t>テイシュツ</t>
    </rPh>
    <rPh sb="39" eb="41">
      <t>コウジ</t>
    </rPh>
    <rPh sb="41" eb="43">
      <t>カンセイ</t>
    </rPh>
    <rPh sb="43" eb="44">
      <t>ジ</t>
    </rPh>
    <rPh sb="48" eb="50">
      <t>ジョウキョウ</t>
    </rPh>
    <phoneticPr fontId="4"/>
  </si>
  <si>
    <t>休日取得計画実績表【週単位】
（別紙１）</t>
    <rPh sb="0" eb="2">
      <t>キュウジツ</t>
    </rPh>
    <rPh sb="2" eb="4">
      <t>シュトク</t>
    </rPh>
    <rPh sb="4" eb="6">
      <t>ケイカク</t>
    </rPh>
    <rPh sb="6" eb="8">
      <t>ジッセキ</t>
    </rPh>
    <rPh sb="8" eb="9">
      <t>ヒョウ</t>
    </rPh>
    <rPh sb="10" eb="13">
      <t>シュウタンイ</t>
    </rPh>
    <rPh sb="16" eb="18">
      <t>ベッシ</t>
    </rPh>
    <phoneticPr fontId="4"/>
  </si>
  <si>
    <t>休日取得計画実績表【月単位・通期】
（別紙２）</t>
    <rPh sb="0" eb="2">
      <t>キュウジツ</t>
    </rPh>
    <rPh sb="2" eb="4">
      <t>シュトク</t>
    </rPh>
    <rPh sb="4" eb="6">
      <t>ケイカク</t>
    </rPh>
    <rPh sb="6" eb="8">
      <t>ジッセキ</t>
    </rPh>
    <rPh sb="8" eb="9">
      <t>ヒョウ</t>
    </rPh>
    <rPh sb="10" eb="13">
      <t>ツキタンイ</t>
    </rPh>
    <rPh sb="14" eb="16">
      <t>ツウキ</t>
    </rPh>
    <rPh sb="19" eb="21">
      <t>ベッシ</t>
    </rPh>
    <phoneticPr fontId="4"/>
  </si>
  <si>
    <t>経営体育成基盤整備事業(経営体育成型)</t>
  </si>
  <si>
    <t>経営体育成基盤整備事業(中山間地域型)</t>
  </si>
  <si>
    <t>農業基盤整備促進事業</t>
  </si>
  <si>
    <t>農地中間管理機構関連農地整備事業</t>
    <rPh sb="0" eb="2">
      <t>ノウチ</t>
    </rPh>
    <rPh sb="2" eb="4">
      <t>チュウカン</t>
    </rPh>
    <rPh sb="4" eb="6">
      <t>カンリ</t>
    </rPh>
    <rPh sb="6" eb="8">
      <t>キコウ</t>
    </rPh>
    <rPh sb="8" eb="10">
      <t>カンレン</t>
    </rPh>
    <rPh sb="10" eb="12">
      <t>ノウチ</t>
    </rPh>
    <rPh sb="12" eb="14">
      <t>セイビ</t>
    </rPh>
    <rPh sb="14" eb="16">
      <t>ジギョウ</t>
    </rPh>
    <phoneticPr fontId="1"/>
  </si>
  <si>
    <t>水利施設整備事業（基幹水利施設保全型）</t>
    <rPh sb="0" eb="19">
      <t>ス</t>
    </rPh>
    <phoneticPr fontId="1"/>
  </si>
  <si>
    <t>団体営水利施設整備事業（基幹水利施設保全型）</t>
    <rPh sb="0" eb="2">
      <t>ダンタイ</t>
    </rPh>
    <rPh sb="2" eb="3">
      <t>エイ</t>
    </rPh>
    <rPh sb="3" eb="22">
      <t>ス</t>
    </rPh>
    <phoneticPr fontId="1"/>
  </si>
  <si>
    <t>水利施設整備事業（洪水調節機能強化型）</t>
    <rPh sb="0" eb="2">
      <t>スイリ</t>
    </rPh>
    <rPh sb="2" eb="4">
      <t>シセツ</t>
    </rPh>
    <rPh sb="4" eb="6">
      <t>セイビ</t>
    </rPh>
    <rPh sb="6" eb="8">
      <t>ジギョウ</t>
    </rPh>
    <rPh sb="9" eb="11">
      <t>コウズイ</t>
    </rPh>
    <rPh sb="11" eb="13">
      <t>チョウセツ</t>
    </rPh>
    <rPh sb="13" eb="15">
      <t>キノウ</t>
    </rPh>
    <rPh sb="15" eb="17">
      <t>キョウカ</t>
    </rPh>
    <rPh sb="17" eb="18">
      <t>ガタ</t>
    </rPh>
    <phoneticPr fontId="1"/>
  </si>
  <si>
    <t>農業水利施設保全合理化事業</t>
    <rPh sb="11" eb="13">
      <t>ジギョウ</t>
    </rPh>
    <phoneticPr fontId="5"/>
  </si>
  <si>
    <t>農業水利施設保全合理化事業（団体営）</t>
    <rPh sb="11" eb="13">
      <t>ジギョウ</t>
    </rPh>
    <rPh sb="14" eb="16">
      <t>ダンタイ</t>
    </rPh>
    <rPh sb="16" eb="17">
      <t>エイ</t>
    </rPh>
    <phoneticPr fontId="5"/>
  </si>
  <si>
    <t>畑地帯総合整備事業（担い手育成型）</t>
    <rPh sb="7" eb="9">
      <t>ジギョウ</t>
    </rPh>
    <rPh sb="10" eb="11">
      <t>ニナ</t>
    </rPh>
    <rPh sb="12" eb="13">
      <t>テ</t>
    </rPh>
    <rPh sb="13" eb="15">
      <t>イクセイ</t>
    </rPh>
    <rPh sb="15" eb="16">
      <t>ガタ</t>
    </rPh>
    <phoneticPr fontId="1"/>
  </si>
  <si>
    <t>畑地帯総合整備事業（担い手支援型）</t>
    <rPh sb="7" eb="9">
      <t>ジギョウ</t>
    </rPh>
    <rPh sb="10" eb="11">
      <t>ニナ</t>
    </rPh>
    <rPh sb="12" eb="13">
      <t>テ</t>
    </rPh>
    <rPh sb="13" eb="15">
      <t>シエン</t>
    </rPh>
    <rPh sb="15" eb="16">
      <t>ガタ</t>
    </rPh>
    <phoneticPr fontId="1"/>
  </si>
  <si>
    <t>水利施設等保全高度化事業(高収益作物導入促進型)</t>
    <rPh sb="0" eb="2">
      <t>スイリ</t>
    </rPh>
    <rPh sb="2" eb="4">
      <t>シセツ</t>
    </rPh>
    <rPh sb="4" eb="5">
      <t>トウ</t>
    </rPh>
    <rPh sb="5" eb="7">
      <t>ホゼン</t>
    </rPh>
    <rPh sb="7" eb="10">
      <t>コウドカ</t>
    </rPh>
    <rPh sb="10" eb="12">
      <t>ジギョウ</t>
    </rPh>
    <rPh sb="13" eb="16">
      <t>コウシュウエキ</t>
    </rPh>
    <rPh sb="16" eb="18">
      <t>サクモツ</t>
    </rPh>
    <rPh sb="18" eb="20">
      <t>ドウニュウ</t>
    </rPh>
    <rPh sb="20" eb="22">
      <t>ソクシン</t>
    </rPh>
    <rPh sb="22" eb="23">
      <t>ガタ</t>
    </rPh>
    <phoneticPr fontId="1"/>
  </si>
  <si>
    <t>農地整備事業（通作・畑網）</t>
    <rPh sb="4" eb="6">
      <t>ジギョウ</t>
    </rPh>
    <rPh sb="7" eb="8">
      <t>ツウ</t>
    </rPh>
    <rPh sb="8" eb="9">
      <t>サク</t>
    </rPh>
    <phoneticPr fontId="1"/>
  </si>
  <si>
    <t>農地整備事業（通作・樹園地）</t>
    <rPh sb="4" eb="6">
      <t>ジギョウ</t>
    </rPh>
    <rPh sb="7" eb="8">
      <t>ツウ</t>
    </rPh>
    <rPh sb="8" eb="9">
      <t>サク</t>
    </rPh>
    <rPh sb="10" eb="11">
      <t>ジュ</t>
    </rPh>
    <rPh sb="11" eb="13">
      <t>エンチ</t>
    </rPh>
    <phoneticPr fontId="1"/>
  </si>
  <si>
    <t>農地整備事業（通作・保全）</t>
    <rPh sb="4" eb="6">
      <t>ジギョウ</t>
    </rPh>
    <rPh sb="7" eb="8">
      <t>ツウ</t>
    </rPh>
    <rPh sb="8" eb="9">
      <t>サク</t>
    </rPh>
    <rPh sb="10" eb="12">
      <t>ホゼン</t>
    </rPh>
    <phoneticPr fontId="1"/>
  </si>
  <si>
    <t>地域資源利活用施設整備事業</t>
    <rPh sb="0" eb="2">
      <t>チイキ</t>
    </rPh>
    <rPh sb="2" eb="4">
      <t>シゲン</t>
    </rPh>
    <rPh sb="4" eb="7">
      <t>リカツヨウ</t>
    </rPh>
    <rPh sb="7" eb="9">
      <t>シセツ</t>
    </rPh>
    <rPh sb="9" eb="11">
      <t>セイビ</t>
    </rPh>
    <rPh sb="11" eb="13">
      <t>ジギョウ</t>
    </rPh>
    <phoneticPr fontId="1"/>
  </si>
  <si>
    <t>農村地域防災減災事業（防災ダム）</t>
    <rPh sb="0" eb="2">
      <t>ノウソン</t>
    </rPh>
    <rPh sb="2" eb="4">
      <t>チイキ</t>
    </rPh>
    <rPh sb="4" eb="6">
      <t>ボウサイ</t>
    </rPh>
    <rPh sb="6" eb="8">
      <t>ゲンサイ</t>
    </rPh>
    <rPh sb="8" eb="10">
      <t>ジギョウ</t>
    </rPh>
    <rPh sb="11" eb="13">
      <t>ボウサイ</t>
    </rPh>
    <phoneticPr fontId="1"/>
  </si>
  <si>
    <t>農村地域防災減災事業（ため池）</t>
    <rPh sb="0" eb="2">
      <t>ノウソン</t>
    </rPh>
    <rPh sb="2" eb="4">
      <t>チイキ</t>
    </rPh>
    <rPh sb="4" eb="6">
      <t>ボウサイ</t>
    </rPh>
    <rPh sb="6" eb="8">
      <t>ゲンサイ</t>
    </rPh>
    <rPh sb="8" eb="10">
      <t>ジギョウ</t>
    </rPh>
    <rPh sb="13" eb="14">
      <t>イケ</t>
    </rPh>
    <phoneticPr fontId="1"/>
  </si>
  <si>
    <t>農村地域防災減災事業（用排水）</t>
    <rPh sb="0" eb="2">
      <t>ノウソン</t>
    </rPh>
    <rPh sb="2" eb="4">
      <t>チイキ</t>
    </rPh>
    <rPh sb="4" eb="6">
      <t>ボウサイ</t>
    </rPh>
    <rPh sb="6" eb="8">
      <t>ゲンサイ</t>
    </rPh>
    <rPh sb="8" eb="10">
      <t>ジギョウ</t>
    </rPh>
    <rPh sb="11" eb="12">
      <t>ヨウ</t>
    </rPh>
    <rPh sb="12" eb="14">
      <t>ハイスイ</t>
    </rPh>
    <phoneticPr fontId="1"/>
  </si>
  <si>
    <t>農村地域防災減災事業（湛水防除）</t>
    <rPh sb="0" eb="2">
      <t>ノウソン</t>
    </rPh>
    <rPh sb="2" eb="4">
      <t>チイキ</t>
    </rPh>
    <rPh sb="4" eb="6">
      <t>ボウサイ</t>
    </rPh>
    <rPh sb="6" eb="8">
      <t>ゲンサイ</t>
    </rPh>
    <rPh sb="8" eb="10">
      <t>ジギョウ</t>
    </rPh>
    <rPh sb="11" eb="13">
      <t>タンスイ</t>
    </rPh>
    <rPh sb="13" eb="15">
      <t>ボウジョ</t>
    </rPh>
    <phoneticPr fontId="1"/>
  </si>
  <si>
    <t>団体営農村地域防災減災事業（土砂崩壊）</t>
    <rPh sb="0" eb="2">
      <t>ダンタイ</t>
    </rPh>
    <rPh sb="2" eb="3">
      <t>エイ</t>
    </rPh>
    <rPh sb="3" eb="5">
      <t>ノウソン</t>
    </rPh>
    <rPh sb="5" eb="7">
      <t>チイキ</t>
    </rPh>
    <rPh sb="7" eb="9">
      <t>ボウサイ</t>
    </rPh>
    <rPh sb="9" eb="11">
      <t>ゲンサイ</t>
    </rPh>
    <rPh sb="11" eb="13">
      <t>ジギョウ</t>
    </rPh>
    <rPh sb="14" eb="16">
      <t>ドシャ</t>
    </rPh>
    <rPh sb="16" eb="18">
      <t>ホウカイ</t>
    </rPh>
    <phoneticPr fontId="1"/>
  </si>
  <si>
    <t>農村地域防災減災事業（農村災害）</t>
  </si>
  <si>
    <t>農村地域防災減災事業（シラス）</t>
    <rPh sb="0" eb="2">
      <t>ノウソン</t>
    </rPh>
    <rPh sb="2" eb="4">
      <t>チイキ</t>
    </rPh>
    <rPh sb="4" eb="6">
      <t>ボウサイ</t>
    </rPh>
    <rPh sb="6" eb="8">
      <t>ゲンサイ</t>
    </rPh>
    <rPh sb="8" eb="10">
      <t>ジギョウ</t>
    </rPh>
    <phoneticPr fontId="1"/>
  </si>
  <si>
    <t>団体営農村地域防災減災事業（シラス）</t>
    <rPh sb="0" eb="2">
      <t>ダンタイ</t>
    </rPh>
    <rPh sb="2" eb="3">
      <t>エイ</t>
    </rPh>
    <rPh sb="3" eb="5">
      <t>ノウソン</t>
    </rPh>
    <rPh sb="5" eb="7">
      <t>チイキ</t>
    </rPh>
    <rPh sb="7" eb="9">
      <t>ボウサイ</t>
    </rPh>
    <rPh sb="9" eb="11">
      <t>ゲンサイ</t>
    </rPh>
    <rPh sb="11" eb="13">
      <t>ジギョウ</t>
    </rPh>
    <phoneticPr fontId="1"/>
  </si>
  <si>
    <t>農村地域防災減災事業（河川応急）</t>
    <rPh sb="0" eb="2">
      <t>ノウソン</t>
    </rPh>
    <rPh sb="2" eb="4">
      <t>チイキ</t>
    </rPh>
    <rPh sb="4" eb="6">
      <t>ボウサイ</t>
    </rPh>
    <rPh sb="6" eb="8">
      <t>ゲンサイ</t>
    </rPh>
    <rPh sb="8" eb="10">
      <t>ジギョウ</t>
    </rPh>
    <rPh sb="11" eb="13">
      <t>カセン</t>
    </rPh>
    <rPh sb="13" eb="15">
      <t>オウキュウ</t>
    </rPh>
    <phoneticPr fontId="1"/>
  </si>
  <si>
    <t>県営中山間地域農業農村総合整備事業</t>
    <rPh sb="0" eb="2">
      <t>ケンエイ</t>
    </rPh>
    <rPh sb="7" eb="9">
      <t>ノウギョウ</t>
    </rPh>
    <rPh sb="9" eb="11">
      <t>ノウソン</t>
    </rPh>
    <rPh sb="15" eb="17">
      <t>ジギョウ</t>
    </rPh>
    <phoneticPr fontId="1"/>
  </si>
  <si>
    <t>県営海岸保全施設整備(老朽化)事業</t>
    <rPh sb="11" eb="14">
      <t>ロウキュウカ</t>
    </rPh>
    <phoneticPr fontId="1"/>
  </si>
  <si>
    <t>基幹水利施設管理事業（一般型）</t>
    <rPh sb="0" eb="2">
      <t>キカン</t>
    </rPh>
    <rPh sb="2" eb="4">
      <t>スイリ</t>
    </rPh>
    <rPh sb="4" eb="6">
      <t>シセツ</t>
    </rPh>
    <rPh sb="6" eb="8">
      <t>カンリ</t>
    </rPh>
    <rPh sb="8" eb="10">
      <t>ジギョウ</t>
    </rPh>
    <phoneticPr fontId="1"/>
  </si>
  <si>
    <t>水利施設管理強化事業（一般型）</t>
    <rPh sb="0" eb="2">
      <t>スイリ</t>
    </rPh>
    <rPh sb="2" eb="4">
      <t>シセツ</t>
    </rPh>
    <rPh sb="4" eb="6">
      <t>カンリ</t>
    </rPh>
    <rPh sb="6" eb="8">
      <t>キョウカ</t>
    </rPh>
    <rPh sb="8" eb="10">
      <t>ジギョウ</t>
    </rPh>
    <rPh sb="11" eb="13">
      <t>イッパン</t>
    </rPh>
    <rPh sb="13" eb="14">
      <t>ガタ</t>
    </rPh>
    <phoneticPr fontId="1"/>
  </si>
  <si>
    <t>経営体育成基盤整備事業</t>
    <rPh sb="9" eb="11">
      <t>ジギョウ</t>
    </rPh>
    <phoneticPr fontId="1"/>
  </si>
  <si>
    <t>農地整備事業(通作・基幹)</t>
  </si>
  <si>
    <t>水利施設整備事業（地域農業水利施設保全型）</t>
    <rPh sb="0" eb="2">
      <t>スイリ</t>
    </rPh>
    <rPh sb="2" eb="4">
      <t>シセツ</t>
    </rPh>
    <rPh sb="4" eb="6">
      <t>セイビ</t>
    </rPh>
    <rPh sb="6" eb="8">
      <t>ジギョウ</t>
    </rPh>
    <rPh sb="9" eb="11">
      <t>チイキ</t>
    </rPh>
    <rPh sb="11" eb="13">
      <t>ノウギョウ</t>
    </rPh>
    <rPh sb="13" eb="15">
      <t>スイリ</t>
    </rPh>
    <rPh sb="15" eb="17">
      <t>シセツ</t>
    </rPh>
    <rPh sb="17" eb="19">
      <t>ホゼン</t>
    </rPh>
    <rPh sb="19" eb="20">
      <t>ガタ</t>
    </rPh>
    <phoneticPr fontId="1"/>
  </si>
  <si>
    <t>地域用水環境整備事業</t>
    <rPh sb="8" eb="10">
      <t>ジギョウ</t>
    </rPh>
    <phoneticPr fontId="1"/>
  </si>
  <si>
    <t>団体営地域用水環境整備事業</t>
    <rPh sb="0" eb="2">
      <t>ダンタイ</t>
    </rPh>
    <rPh sb="2" eb="3">
      <t>エイ</t>
    </rPh>
    <rPh sb="3" eb="5">
      <t>チイキ</t>
    </rPh>
    <rPh sb="5" eb="7">
      <t>ヨウスイ</t>
    </rPh>
    <rPh sb="7" eb="9">
      <t>カンキョウ</t>
    </rPh>
    <rPh sb="9" eb="11">
      <t>セイビ</t>
    </rPh>
    <rPh sb="11" eb="13">
      <t>ジギョウ</t>
    </rPh>
    <phoneticPr fontId="1"/>
  </si>
  <si>
    <t>農地防災事業（シラス）</t>
    <rPh sb="0" eb="2">
      <t>ノウチ</t>
    </rPh>
    <rPh sb="2" eb="4">
      <t>ボウサイ</t>
    </rPh>
    <rPh sb="4" eb="6">
      <t>ジギョウ</t>
    </rPh>
    <phoneticPr fontId="1"/>
  </si>
  <si>
    <t>農地防災事業（用排水）</t>
    <rPh sb="0" eb="2">
      <t>ノウチ</t>
    </rPh>
    <rPh sb="2" eb="4">
      <t>ボウサイ</t>
    </rPh>
    <rPh sb="4" eb="6">
      <t>ジギョウ</t>
    </rPh>
    <rPh sb="7" eb="8">
      <t>ヨウ</t>
    </rPh>
    <rPh sb="8" eb="10">
      <t>ハイスイ</t>
    </rPh>
    <phoneticPr fontId="1"/>
  </si>
  <si>
    <t>農地防災事業（農村災害）</t>
    <rPh sb="0" eb="2">
      <t>ノウチ</t>
    </rPh>
    <rPh sb="2" eb="4">
      <t>ボウサイ</t>
    </rPh>
    <rPh sb="4" eb="6">
      <t>ジギョウ</t>
    </rPh>
    <rPh sb="7" eb="9">
      <t>ノウソン</t>
    </rPh>
    <rPh sb="9" eb="11">
      <t>サイガイ</t>
    </rPh>
    <phoneticPr fontId="1"/>
  </si>
  <si>
    <t>県営農村振興総合整備事業</t>
    <rPh sb="0" eb="2">
      <t>ケンエイ</t>
    </rPh>
    <rPh sb="10" eb="12">
      <t>ジギョウ</t>
    </rPh>
    <phoneticPr fontId="1"/>
  </si>
  <si>
    <t>むらづくり交付金</t>
    <rPh sb="5" eb="8">
      <t>コウフキン</t>
    </rPh>
    <phoneticPr fontId="1"/>
  </si>
  <si>
    <t>県営中山間地域総合整備事業</t>
    <rPh sb="0" eb="2">
      <t>ケンエイ</t>
    </rPh>
    <rPh sb="11" eb="13">
      <t>ジギョウ</t>
    </rPh>
    <phoneticPr fontId="1"/>
  </si>
  <si>
    <t>団体営中山間地域総合整備事業</t>
  </si>
  <si>
    <t>県営農地耕作条件改善事業</t>
  </si>
  <si>
    <t>団体営農地耕作条件改善事業</t>
  </si>
  <si>
    <t>スマート農業基盤整備モデル事業</t>
    <rPh sb="4" eb="6">
      <t>ノウギョウ</t>
    </rPh>
    <rPh sb="6" eb="8">
      <t>キバン</t>
    </rPh>
    <rPh sb="8" eb="10">
      <t>セイビ</t>
    </rPh>
    <rPh sb="13" eb="15">
      <t>ジギョウ</t>
    </rPh>
    <phoneticPr fontId="1"/>
  </si>
  <si>
    <t>サツマイモ基腐病排水等対策事業</t>
    <rPh sb="5" eb="6">
      <t>モト</t>
    </rPh>
    <rPh sb="6" eb="7">
      <t>クサ</t>
    </rPh>
    <rPh sb="7" eb="8">
      <t>ビョウ</t>
    </rPh>
    <rPh sb="8" eb="10">
      <t>ハイスイ</t>
    </rPh>
    <rPh sb="10" eb="11">
      <t>トウ</t>
    </rPh>
    <rPh sb="11" eb="13">
      <t>タイサク</t>
    </rPh>
    <rPh sb="13" eb="15">
      <t>ジギョウ</t>
    </rPh>
    <phoneticPr fontId="1"/>
  </si>
  <si>
    <t>農業水路等長寿命化・防災減災事業</t>
  </si>
  <si>
    <t>畑作等促進整備事業</t>
    <rPh sb="0" eb="2">
      <t>ハタサク</t>
    </rPh>
    <rPh sb="2" eb="3">
      <t>トウ</t>
    </rPh>
    <rPh sb="3" eb="5">
      <t>ソクシン</t>
    </rPh>
    <rPh sb="5" eb="7">
      <t>セイビ</t>
    </rPh>
    <rPh sb="7" eb="9">
      <t>ジギョウ</t>
    </rPh>
    <phoneticPr fontId="1"/>
  </si>
  <si>
    <t>農業生産基盤情報通信環境整備事業</t>
    <rPh sb="0" eb="16">
      <t>ノウギョウセイサンキバンジョウホウツウシンカンキョウセイビジギョウ</t>
    </rPh>
    <phoneticPr fontId="31"/>
  </si>
  <si>
    <t>←入力</t>
    <rPh sb="1" eb="3">
      <t>ニュウリョク</t>
    </rPh>
    <phoneticPr fontId="2"/>
  </si>
  <si>
    <t>←選択</t>
    <rPh sb="1" eb="3">
      <t>センタク</t>
    </rPh>
    <phoneticPr fontId="2"/>
  </si>
  <si>
    <t>鹿児島地域振興局長</t>
    <rPh sb="0" eb="3">
      <t>カゴシマ</t>
    </rPh>
    <rPh sb="3" eb="5">
      <t>チイキ</t>
    </rPh>
    <rPh sb="5" eb="7">
      <t>シンコウ</t>
    </rPh>
    <rPh sb="7" eb="9">
      <t>キョクチョウ</t>
    </rPh>
    <phoneticPr fontId="2"/>
  </si>
  <si>
    <t>南薩地域振興局長</t>
    <rPh sb="0" eb="2">
      <t>ナンサツ</t>
    </rPh>
    <rPh sb="2" eb="4">
      <t>チイキ</t>
    </rPh>
    <rPh sb="4" eb="6">
      <t>シンコウ</t>
    </rPh>
    <rPh sb="6" eb="8">
      <t>キョクチョウ</t>
    </rPh>
    <phoneticPr fontId="2"/>
  </si>
  <si>
    <t>北薩地域振興局長</t>
    <rPh sb="0" eb="2">
      <t>ホクサツ</t>
    </rPh>
    <rPh sb="2" eb="4">
      <t>チイキ</t>
    </rPh>
    <rPh sb="4" eb="6">
      <t>シンコウ</t>
    </rPh>
    <rPh sb="6" eb="8">
      <t>キョクチョウ</t>
    </rPh>
    <phoneticPr fontId="2"/>
  </si>
  <si>
    <t>姶良･伊佐地域振興局長</t>
    <rPh sb="0" eb="2">
      <t>アイラ</t>
    </rPh>
    <rPh sb="3" eb="5">
      <t>イサ</t>
    </rPh>
    <rPh sb="5" eb="7">
      <t>チイキ</t>
    </rPh>
    <rPh sb="7" eb="9">
      <t>シンコウ</t>
    </rPh>
    <rPh sb="9" eb="11">
      <t>キョクチョウ</t>
    </rPh>
    <phoneticPr fontId="2"/>
  </si>
  <si>
    <t>大隅地域振興局長</t>
    <rPh sb="0" eb="2">
      <t>オオスミ</t>
    </rPh>
    <rPh sb="2" eb="4">
      <t>チイキ</t>
    </rPh>
    <rPh sb="4" eb="6">
      <t>シンコウ</t>
    </rPh>
    <rPh sb="6" eb="8">
      <t>キョクチョウ</t>
    </rPh>
    <phoneticPr fontId="2"/>
  </si>
  <si>
    <t>熊毛支庁長</t>
    <rPh sb="0" eb="2">
      <t>クマゲ</t>
    </rPh>
    <rPh sb="2" eb="4">
      <t>シチョウ</t>
    </rPh>
    <rPh sb="4" eb="5">
      <t>チョウ</t>
    </rPh>
    <phoneticPr fontId="2"/>
  </si>
  <si>
    <t>大島支庁長</t>
    <rPh sb="0" eb="2">
      <t>オオシマ</t>
    </rPh>
    <rPh sb="2" eb="5">
      <t>シチョウチョウ</t>
    </rPh>
    <phoneticPr fontId="2"/>
  </si>
  <si>
    <t>【補足】</t>
    <rPh sb="1" eb="3">
      <t>ホソク</t>
    </rPh>
    <phoneticPr fontId="2"/>
  </si>
  <si>
    <t>・右表の各項目（F列～K列）は適宜編集可能です。</t>
    <rPh sb="1" eb="3">
      <t>ウヒョウ</t>
    </rPh>
    <rPh sb="4" eb="7">
      <t>カクコウモク</t>
    </rPh>
    <rPh sb="9" eb="10">
      <t>レツ</t>
    </rPh>
    <rPh sb="12" eb="13">
      <t>レツ</t>
    </rPh>
    <rPh sb="15" eb="17">
      <t>テキギ</t>
    </rPh>
    <rPh sb="17" eb="19">
      <t>ヘンシュウ</t>
    </rPh>
    <rPh sb="19" eb="21">
      <t>カノウ</t>
    </rPh>
    <phoneticPr fontId="2"/>
  </si>
  <si>
    <t>項　目</t>
    <rPh sb="0" eb="1">
      <t>コウ</t>
    </rPh>
    <rPh sb="2" eb="3">
      <t>メ</t>
    </rPh>
    <phoneticPr fontId="2"/>
  </si>
  <si>
    <t>内　　　　　　容</t>
    <rPh sb="0" eb="1">
      <t>ナイ</t>
    </rPh>
    <rPh sb="7" eb="8">
      <t>カタチ</t>
    </rPh>
    <phoneticPr fontId="2"/>
  </si>
  <si>
    <t>　氏名</t>
    <rPh sb="1" eb="3">
      <t>シメイ</t>
    </rPh>
    <phoneticPr fontId="2"/>
  </si>
  <si>
    <t>※Ｒ８(2026)年、Ｒ９(2027)年、Ｒ10年(2028)年の祝日等について入力してあります。
Ｒ11年以降については、随時追記をお願いします。
（セルH60まで対応可能）</t>
    <rPh sb="9" eb="10">
      <t>ネン</t>
    </rPh>
    <rPh sb="19" eb="20">
      <t>ネン</t>
    </rPh>
    <rPh sb="24" eb="25">
      <t>ネン</t>
    </rPh>
    <rPh sb="31" eb="32">
      <t>ネン</t>
    </rPh>
    <rPh sb="33" eb="35">
      <t>シュクジツ</t>
    </rPh>
    <rPh sb="35" eb="36">
      <t>トウ</t>
    </rPh>
    <rPh sb="40" eb="42">
      <t>ニュウリョク</t>
    </rPh>
    <rPh sb="53" eb="56">
      <t>ネンイコウ</t>
    </rPh>
    <rPh sb="54" eb="56">
      <t>イコウ</t>
    </rPh>
    <rPh sb="62" eb="64">
      <t>ズイジ</t>
    </rPh>
    <rPh sb="64" eb="66">
      <t>ツイキ</t>
    </rPh>
    <rPh sb="68" eb="69">
      <t>ネガ</t>
    </rPh>
    <rPh sb="83" eb="85">
      <t>タイオウ</t>
    </rPh>
    <rPh sb="85" eb="87">
      <t>カノウ</t>
    </rPh>
    <phoneticPr fontId="6"/>
  </si>
  <si>
    <r>
      <t xml:space="preserve">工事完了後に
</t>
    </r>
    <r>
      <rPr>
        <sz val="11"/>
        <rFont val="游ゴシック"/>
        <family val="3"/>
        <charset val="128"/>
        <scheme val="minor"/>
      </rPr>
      <t>最終の休日の取得実績を記載した</t>
    </r>
    <r>
      <rPr>
        <sz val="11"/>
        <rFont val="ＭＳ ゴシック"/>
        <family val="2"/>
        <charset val="128"/>
      </rPr>
      <t xml:space="preserve">
「休日取得実績表」を提出</t>
    </r>
    <rPh sb="0" eb="2">
      <t>コウジ</t>
    </rPh>
    <rPh sb="2" eb="5">
      <t>カンリョウゴ</t>
    </rPh>
    <rPh sb="7" eb="9">
      <t>サイシュウ</t>
    </rPh>
    <rPh sb="10" eb="12">
      <t>キュウジツ</t>
    </rPh>
    <rPh sb="13" eb="15">
      <t>シュトク</t>
    </rPh>
    <rPh sb="15" eb="17">
      <t>ジッセキ</t>
    </rPh>
    <rPh sb="18" eb="20">
      <t>キサイ</t>
    </rPh>
    <rPh sb="24" eb="26">
      <t>キュウジツ</t>
    </rPh>
    <rPh sb="26" eb="28">
      <t>シュトク</t>
    </rPh>
    <rPh sb="28" eb="31">
      <t>ジッセキヒョウ</t>
    </rPh>
    <rPh sb="33" eb="35">
      <t>テイシュツ</t>
    </rPh>
    <phoneticPr fontId="6"/>
  </si>
  <si>
    <t>対象期間において、月単位の週休２日（４週８休以上）の取組を達成した場合は、加点評価</t>
    <rPh sb="0" eb="2">
      <t>タイショウ</t>
    </rPh>
    <rPh sb="2" eb="4">
      <t>キカン</t>
    </rPh>
    <rPh sb="9" eb="10">
      <t>ツキ</t>
    </rPh>
    <rPh sb="10" eb="12">
      <t>タンイ</t>
    </rPh>
    <rPh sb="13" eb="15">
      <t>シュウキュウ</t>
    </rPh>
    <rPh sb="16" eb="17">
      <t>ニチ</t>
    </rPh>
    <rPh sb="19" eb="20">
      <t>シュウ</t>
    </rPh>
    <rPh sb="21" eb="22">
      <t>キュウ</t>
    </rPh>
    <rPh sb="22" eb="24">
      <t>イジョウ</t>
    </rPh>
    <rPh sb="26" eb="27">
      <t>ト</t>
    </rPh>
    <rPh sb="27" eb="28">
      <t>ク</t>
    </rPh>
    <rPh sb="29" eb="31">
      <t>タッセイ</t>
    </rPh>
    <rPh sb="33" eb="35">
      <t>バアイ</t>
    </rPh>
    <rPh sb="37" eb="39">
      <t>カテン</t>
    </rPh>
    <rPh sb="39" eb="41">
      <t>ヒョウカ</t>
    </rPh>
    <phoneticPr fontId="6"/>
  </si>
  <si>
    <t>工事関係書類一覧表【鹿児島県農政部版】（令和８年10月）</t>
    <rPh sb="4" eb="5">
      <t>ショ</t>
    </rPh>
    <rPh sb="10" eb="14">
      <t>カゴシマケン</t>
    </rPh>
    <rPh sb="14" eb="17">
      <t>ノウセイブ</t>
    </rPh>
    <rPh sb="17" eb="18">
      <t>バン</t>
    </rPh>
    <rPh sb="20" eb="22">
      <t>レイワ</t>
    </rPh>
    <rPh sb="23" eb="24">
      <t>ネン</t>
    </rPh>
    <rPh sb="26" eb="27">
      <t>ガツ</t>
    </rPh>
    <phoneticPr fontId="4"/>
  </si>
  <si>
    <t>【入力用】</t>
    <phoneticPr fontId="2"/>
  </si>
  <si>
    <t>☆工事関係書類一覧表【鹿児島県農政部版】（令和8年10月）</t>
    <phoneticPr fontId="2"/>
  </si>
  <si>
    <t>○○ ○○</t>
  </si>
  <si>
    <t>○○ ○○</t>
    <phoneticPr fontId="2"/>
  </si>
  <si>
    <t>△△　△△</t>
  </si>
  <si>
    <t>△△　△△</t>
    <phoneticPr fontId="2"/>
  </si>
  <si>
    <t>□□　□□</t>
    <phoneticPr fontId="2"/>
  </si>
  <si>
    <r>
      <t>請負業者</t>
    </r>
    <r>
      <rPr>
        <sz val="6"/>
        <color theme="1"/>
        <rFont val="ＭＳ ゴシック"/>
        <family val="3"/>
        <charset val="128"/>
      </rPr>
      <t>（受注者）</t>
    </r>
    <rPh sb="0" eb="2">
      <t>ウケオイ</t>
    </rPh>
    <rPh sb="2" eb="4">
      <t>ギョウシャ</t>
    </rPh>
    <rPh sb="5" eb="8">
      <t>ジュチュウシャ</t>
    </rPh>
    <phoneticPr fontId="2"/>
  </si>
  <si>
    <r>
      <t>請負者</t>
    </r>
    <r>
      <rPr>
        <sz val="6"/>
        <color theme="1"/>
        <rFont val="ＭＳ ゴシック"/>
        <family val="3"/>
        <charset val="128"/>
      </rPr>
      <t>（受注者）</t>
    </r>
    <rPh sb="0" eb="2">
      <t>ウケオイ</t>
    </rPh>
    <rPh sb="2" eb="3">
      <t>シャ</t>
    </rPh>
    <rPh sb="4" eb="7">
      <t>ジュチュウシャ</t>
    </rPh>
    <phoneticPr fontId="2"/>
  </si>
  <si>
    <t>・事業名は、令和８年度予算で執行する場合の「設計書・契約事業名」です。</t>
    <rPh sb="11" eb="13">
      <t>ヨサン</t>
    </rPh>
    <rPh sb="14" eb="16">
      <t>シッコウ</t>
    </rPh>
    <rPh sb="18" eb="20">
      <t>バアイ</t>
    </rPh>
    <phoneticPr fontId="2"/>
  </si>
  <si>
    <t>ﾄﾞﾛｯﾌﾟﾀﾞｳﾝﾘｽﾄから選択（該当ｾﾙをｸﾘｯｸ→右端の▼をｸﾘｯｸ･ｽｸﾛｰﾙ）</t>
    <rPh sb="15" eb="17">
      <t>センタク</t>
    </rPh>
    <rPh sb="18" eb="20">
      <t>ガイトウ</t>
    </rPh>
    <rPh sb="28" eb="30">
      <t>ウタン</t>
    </rPh>
    <phoneticPr fontId="2"/>
  </si>
  <si>
    <t>休</t>
  </si>
  <si>
    <t>夏休</t>
  </si>
  <si>
    <t>2026/1/1</t>
  </si>
  <si>
    <t>冬休</t>
  </si>
  <si>
    <t>雨休</t>
  </si>
  <si>
    <t>　</t>
    <phoneticPr fontId="2"/>
  </si>
  <si>
    <t>■■事業</t>
    <rPh sb="2" eb="4">
      <t>ジギョウ</t>
    </rPh>
    <phoneticPr fontId="2"/>
  </si>
  <si>
    <t>●●地区</t>
    <rPh sb="2" eb="4">
      <t>チク</t>
    </rPh>
    <phoneticPr fontId="2"/>
  </si>
  <si>
    <t>▲-▲工区</t>
    <rPh sb="3" eb="5">
      <t>コウク</t>
    </rPh>
    <phoneticPr fontId="2"/>
  </si>
  <si>
    <t>日間</t>
    <rPh sb="0" eb="2">
      <t>ニチカン</t>
    </rPh>
    <phoneticPr fontId="6"/>
  </si>
  <si>
    <t>工事期間：</t>
    <rPh sb="0" eb="2">
      <t>コウジ</t>
    </rPh>
    <rPh sb="2" eb="4">
      <t>キカン</t>
    </rPh>
    <phoneticPr fontId="6"/>
  </si>
  <si>
    <t>日間</t>
    <rPh sb="0" eb="2">
      <t>ニチカン</t>
    </rPh>
    <phoneticPr fontId="2"/>
  </si>
  <si>
    <t>受注者は、計画書案の提出期限内に通知する。</t>
    <rPh sb="0" eb="3">
      <t>ジュチュウシャ</t>
    </rPh>
    <rPh sb="5" eb="8">
      <t>ケイカクショ</t>
    </rPh>
    <rPh sb="8" eb="9">
      <t>アン</t>
    </rPh>
    <rPh sb="10" eb="12">
      <t>テイシュツ</t>
    </rPh>
    <rPh sb="12" eb="15">
      <t>キゲンナイ</t>
    </rPh>
    <rPh sb="16" eb="18">
      <t>ツウチ</t>
    </rPh>
    <phoneticPr fontId="4"/>
  </si>
  <si>
    <t>原則、農政部が発注する予定価格１億円以上の工事及び特別仕様書に品質証明の対象工事と明記された工事（ダム、ため池、橋梁、河川工作物、ファームポンド、用排水機場等の重要構造物）</t>
    <rPh sb="33" eb="35">
      <t>ショウメイ</t>
    </rPh>
    <phoneticPr fontId="4"/>
  </si>
  <si>
    <t>コブリス・プラス等により作成し、施工計画書へ含めて提出し、工事現場に掲示する。</t>
    <rPh sb="8" eb="9">
      <t>ナド</t>
    </rPh>
    <phoneticPr fontId="4"/>
  </si>
  <si>
    <t>該当する場合、監督職員に提出する。</t>
    <rPh sb="0" eb="2">
      <t>ガイトウ</t>
    </rPh>
    <rPh sb="4" eb="6">
      <t>バアイ</t>
    </rPh>
    <rPh sb="7" eb="10">
      <t>カントクショク</t>
    </rPh>
    <rPh sb="10" eb="11">
      <t>イン</t>
    </rPh>
    <rPh sb="12" eb="14">
      <t>テイシュツ</t>
    </rPh>
    <phoneticPr fontId="4"/>
  </si>
  <si>
    <t>施工中は提示とし、工事完成時に提出とする。</t>
    <rPh sb="0" eb="3">
      <t>セコウチュウ</t>
    </rPh>
    <rPh sb="4" eb="6">
      <t>テイジ</t>
    </rPh>
    <phoneticPr fontId="4"/>
  </si>
  <si>
    <t>創意工夫、地域社会への貢献等を実施した場合に提出する。</t>
    <rPh sb="0" eb="4">
      <t>ソウイクフウ</t>
    </rPh>
    <rPh sb="5" eb="7">
      <t>チイキ</t>
    </rPh>
    <rPh sb="7" eb="9">
      <t>シャカイ</t>
    </rPh>
    <rPh sb="11" eb="13">
      <t>コウケン</t>
    </rPh>
    <rPh sb="13" eb="14">
      <t>トウ</t>
    </rPh>
    <rPh sb="15" eb="17">
      <t>ジッシ</t>
    </rPh>
    <rPh sb="19" eb="21">
      <t>バアイ</t>
    </rPh>
    <rPh sb="22" eb="24">
      <t>テイシュツ</t>
    </rPh>
    <phoneticPr fontId="4"/>
  </si>
  <si>
    <t>（工事価格のうち、現場労働者に関する健康保険、厚生年金保険及び雇用保険の法定の事業主負担額         円）</t>
    <phoneticPr fontId="4"/>
  </si>
  <si>
    <t>　2 工程表は、工期の長短にかかわらず４月から翌年３月までの様式とする。年度をまたぐときは、2枚とする。</t>
    <rPh sb="3" eb="6">
      <t>コウテイヒョウ</t>
    </rPh>
    <rPh sb="8" eb="10">
      <t>コウキ</t>
    </rPh>
    <rPh sb="11" eb="13">
      <t>チョウタン</t>
    </rPh>
    <rPh sb="20" eb="21">
      <t>ガツ</t>
    </rPh>
    <rPh sb="23" eb="25">
      <t>ヨクトシ</t>
    </rPh>
    <rPh sb="26" eb="27">
      <t>ガツ</t>
    </rPh>
    <rPh sb="30" eb="32">
      <t>ヨウシキ</t>
    </rPh>
    <rPh sb="36" eb="38">
      <t>ネンド</t>
    </rPh>
    <rPh sb="47" eb="48">
      <t>マイ</t>
    </rPh>
    <phoneticPr fontId="24"/>
  </si>
  <si>
    <t>　3　ネットワークによる場合は、この様式にこだわらずフローチャートを提出させることができる。</t>
    <rPh sb="12" eb="14">
      <t>バアイ</t>
    </rPh>
    <rPh sb="18" eb="20">
      <t>ヨウシキ</t>
    </rPh>
    <rPh sb="34" eb="36">
      <t>テイシュツ</t>
    </rPh>
    <phoneticPr fontId="24"/>
  </si>
  <si>
    <t>　4　当初工程表は、黒色実線で表記する。</t>
    <rPh sb="3" eb="5">
      <t>トウショ</t>
    </rPh>
    <rPh sb="5" eb="7">
      <t>コウテイ</t>
    </rPh>
    <rPh sb="7" eb="8">
      <t>ヒョウ</t>
    </rPh>
    <rPh sb="10" eb="12">
      <t>クロイロ</t>
    </rPh>
    <rPh sb="12" eb="14">
      <t>ジッセン</t>
    </rPh>
    <rPh sb="15" eb="17">
      <t>ヒョウキ</t>
    </rPh>
    <phoneticPr fontId="24"/>
  </si>
  <si>
    <t>　4　変更工程表は、変更前を上段に赤色実線、変更後を下段に黒色実線で表記する。</t>
    <rPh sb="3" eb="5">
      <t>ヘンコウ</t>
    </rPh>
    <rPh sb="5" eb="7">
      <t>コウテイ</t>
    </rPh>
    <rPh sb="7" eb="8">
      <t>ヒョウ</t>
    </rPh>
    <rPh sb="10" eb="13">
      <t>ヘンコウマエ</t>
    </rPh>
    <rPh sb="14" eb="16">
      <t>ジョウダン</t>
    </rPh>
    <rPh sb="17" eb="18">
      <t>アカ</t>
    </rPh>
    <rPh sb="18" eb="19">
      <t>イロ</t>
    </rPh>
    <rPh sb="19" eb="21">
      <t>ジッセン</t>
    </rPh>
    <rPh sb="22" eb="25">
      <t>ヘンコウゴ</t>
    </rPh>
    <rPh sb="26" eb="28">
      <t>カダン</t>
    </rPh>
    <rPh sb="29" eb="31">
      <t>クロイロ</t>
    </rPh>
    <rPh sb="31" eb="33">
      <t>ジッセン</t>
    </rPh>
    <rPh sb="34" eb="36">
      <t>ヒョウキ</t>
    </rPh>
    <phoneticPr fontId="24"/>
  </si>
  <si>
    <t xml:space="preserve">（記載要領）
　１）管外及び県外は、当該業者の主たる営業所の所在地で判断し、
　　住所・区分を記載する。
　２）記載する建設業者は、H27.4.1施行の施工体制台帳作成範囲に該当
　　する全ての管外業者とする。
　３）工事概要は、施工体系図中の「工事の具体的内容」を記載する。
　４）理由欄は、管内業者を活用できない理由を明確に記載する。
　※理由番号：①　施工能力又は実績を有する業者が存在しない。
　　　　　　　②　施工時期が合致する業者が存在しない。
　　　　　　　③　契約金額で合意できる業者が存在しない。
　　　　　　　④　その他
</t>
    <rPh sb="1" eb="3">
      <t>キサイ</t>
    </rPh>
    <rPh sb="3" eb="5">
      <t>ヨウリョウ</t>
    </rPh>
    <rPh sb="11" eb="12">
      <t>ガイ</t>
    </rPh>
    <rPh sb="12" eb="13">
      <t>オヨ</t>
    </rPh>
    <rPh sb="18" eb="20">
      <t>トウガイ</t>
    </rPh>
    <rPh sb="20" eb="22">
      <t>ギョウシャ</t>
    </rPh>
    <rPh sb="23" eb="24">
      <t>シュ</t>
    </rPh>
    <rPh sb="26" eb="29">
      <t>エイギョウショ</t>
    </rPh>
    <rPh sb="30" eb="33">
      <t>ショザイチ</t>
    </rPh>
    <rPh sb="41" eb="43">
      <t>ジュウショ</t>
    </rPh>
    <rPh sb="44" eb="46">
      <t>クブン</t>
    </rPh>
    <rPh sb="47" eb="49">
      <t>キサイ</t>
    </rPh>
    <rPh sb="56" eb="58">
      <t>キサイ</t>
    </rPh>
    <rPh sb="60" eb="62">
      <t>ケンセツ</t>
    </rPh>
    <rPh sb="62" eb="64">
      <t>ギョウシャ</t>
    </rPh>
    <rPh sb="94" eb="95">
      <t>スベ</t>
    </rPh>
    <rPh sb="97" eb="99">
      <t>カンガイ</t>
    </rPh>
    <rPh sb="99" eb="101">
      <t>ギョウシャ</t>
    </rPh>
    <rPh sb="109" eb="111">
      <t>コウジ</t>
    </rPh>
    <rPh sb="111" eb="113">
      <t>ガイヨウ</t>
    </rPh>
    <rPh sb="115" eb="117">
      <t>セコウ</t>
    </rPh>
    <rPh sb="117" eb="120">
      <t>タイケイズ</t>
    </rPh>
    <rPh sb="120" eb="121">
      <t>チュウ</t>
    </rPh>
    <rPh sb="123" eb="125">
      <t>コウジ</t>
    </rPh>
    <rPh sb="126" eb="129">
      <t>グタイテキ</t>
    </rPh>
    <rPh sb="129" eb="131">
      <t>ナイヨウ</t>
    </rPh>
    <rPh sb="133" eb="135">
      <t>キサイ</t>
    </rPh>
    <rPh sb="142" eb="144">
      <t>リユウ</t>
    </rPh>
    <rPh sb="144" eb="145">
      <t>ラン</t>
    </rPh>
    <rPh sb="147" eb="149">
      <t>カンナイ</t>
    </rPh>
    <rPh sb="149" eb="151">
      <t>ギョウシャ</t>
    </rPh>
    <rPh sb="152" eb="154">
      <t>カツヨウ</t>
    </rPh>
    <rPh sb="158" eb="160">
      <t>リユウ</t>
    </rPh>
    <rPh sb="161" eb="163">
      <t>メイカク</t>
    </rPh>
    <rPh sb="164" eb="166">
      <t>キサイ</t>
    </rPh>
    <rPh sb="173" eb="175">
      <t>リユウ</t>
    </rPh>
    <rPh sb="175" eb="177">
      <t>バンゴウ</t>
    </rPh>
    <rPh sb="180" eb="182">
      <t>セコウ</t>
    </rPh>
    <rPh sb="182" eb="184">
      <t>ノウリョク</t>
    </rPh>
    <rPh sb="184" eb="185">
      <t>マタ</t>
    </rPh>
    <rPh sb="186" eb="188">
      <t>ジッセキ</t>
    </rPh>
    <rPh sb="189" eb="190">
      <t>ユウ</t>
    </rPh>
    <rPh sb="192" eb="194">
      <t>ギョウシャ</t>
    </rPh>
    <rPh sb="195" eb="197">
      <t>ソンザイ</t>
    </rPh>
    <rPh sb="211" eb="213">
      <t>セコウ</t>
    </rPh>
    <rPh sb="213" eb="215">
      <t>ジキ</t>
    </rPh>
    <rPh sb="216" eb="218">
      <t>ガッチ</t>
    </rPh>
    <rPh sb="220" eb="222">
      <t>ギョウシャ</t>
    </rPh>
    <rPh sb="223" eb="225">
      <t>ソンザイ</t>
    </rPh>
    <rPh sb="239" eb="241">
      <t>ケイヤク</t>
    </rPh>
    <rPh sb="241" eb="243">
      <t>キンガク</t>
    </rPh>
    <rPh sb="244" eb="246">
      <t>ゴウイ</t>
    </rPh>
    <rPh sb="249" eb="251">
      <t>ギョウシャ</t>
    </rPh>
    <rPh sb="252" eb="254">
      <t>ソンザイ</t>
    </rPh>
    <rPh sb="270" eb="271">
      <t>タ</t>
    </rPh>
    <phoneticPr fontId="41"/>
  </si>
  <si>
    <t>下記のとおり証紙を購入したので、当該掛金収納書を添付して報告します。</t>
    <phoneticPr fontId="2"/>
  </si>
  <si>
    <t>　本通知書は、契約書案の提出期限内（落札決定通知の翌日から起算して７日以内）に提出すること。</t>
    <rPh sb="1" eb="2">
      <t>ホン</t>
    </rPh>
    <rPh sb="2" eb="5">
      <t>ツウチショ</t>
    </rPh>
    <rPh sb="7" eb="10">
      <t>ケイヤクショ</t>
    </rPh>
    <rPh sb="10" eb="11">
      <t>アン</t>
    </rPh>
    <rPh sb="12" eb="14">
      <t>テイシュツ</t>
    </rPh>
    <rPh sb="14" eb="16">
      <t>キゲン</t>
    </rPh>
    <rPh sb="16" eb="17">
      <t>ナイ</t>
    </rPh>
    <rPh sb="18" eb="20">
      <t>ラクサツ</t>
    </rPh>
    <rPh sb="20" eb="22">
      <t>ケッテイ</t>
    </rPh>
    <rPh sb="22" eb="24">
      <t>ツウチ</t>
    </rPh>
    <rPh sb="25" eb="27">
      <t>ヨクジツ</t>
    </rPh>
    <rPh sb="29" eb="31">
      <t>キサン</t>
    </rPh>
    <rPh sb="34" eb="35">
      <t>ニチ</t>
    </rPh>
    <rPh sb="35" eb="37">
      <t>イナイ</t>
    </rPh>
    <rPh sb="39" eb="41">
      <t>テイシュツ</t>
    </rPh>
    <phoneticPr fontId="2"/>
  </si>
  <si>
    <t>　契約書案の工期の始期日は、本通知書の工事開始日を記載すること。</t>
    <rPh sb="1" eb="4">
      <t>ケイヤクショ</t>
    </rPh>
    <rPh sb="4" eb="5">
      <t>アン</t>
    </rPh>
    <rPh sb="6" eb="8">
      <t>コウキ</t>
    </rPh>
    <rPh sb="9" eb="11">
      <t>シキ</t>
    </rPh>
    <rPh sb="11" eb="12">
      <t>ビ</t>
    </rPh>
    <rPh sb="14" eb="15">
      <t>ホン</t>
    </rPh>
    <rPh sb="15" eb="18">
      <t>ツウチショ</t>
    </rPh>
    <rPh sb="19" eb="21">
      <t>コウジ</t>
    </rPh>
    <rPh sb="21" eb="23">
      <t>カイシ</t>
    </rPh>
    <rPh sb="23" eb="24">
      <t>ビ</t>
    </rPh>
    <rPh sb="25" eb="27">
      <t>キサイ</t>
    </rPh>
    <phoneticPr fontId="2"/>
  </si>
  <si>
    <t>　なお、両工事の施工に当たっては、関係法令等を遵守し、安全管理及び工程管理に</t>
    <rPh sb="4" eb="5">
      <t>リョウ</t>
    </rPh>
    <rPh sb="5" eb="7">
      <t>コウジ</t>
    </rPh>
    <rPh sb="8" eb="10">
      <t>セコウ</t>
    </rPh>
    <rPh sb="11" eb="12">
      <t>ア</t>
    </rPh>
    <rPh sb="17" eb="19">
      <t>カンケイ</t>
    </rPh>
    <rPh sb="19" eb="21">
      <t>ホウレイ</t>
    </rPh>
    <rPh sb="21" eb="22">
      <t>トウ</t>
    </rPh>
    <rPh sb="23" eb="25">
      <t>ジュンシュ</t>
    </rPh>
    <rPh sb="27" eb="29">
      <t>アンゼン</t>
    </rPh>
    <rPh sb="29" eb="31">
      <t>カンリ</t>
    </rPh>
    <rPh sb="31" eb="32">
      <t>オヨ</t>
    </rPh>
    <rPh sb="33" eb="35">
      <t>コウテイ</t>
    </rPh>
    <rPh sb="35" eb="37">
      <t>カンリ</t>
    </rPh>
    <phoneticPr fontId="4"/>
  </si>
  <si>
    <t>のとおり変更したいので、工事請負契約書第10条にもとづき通知します。</t>
    <phoneticPr fontId="2"/>
  </si>
  <si>
    <r>
      <t>※技術者については</t>
    </r>
    <r>
      <rPr>
        <sz val="11"/>
        <rFont val="MS UI Gothic"/>
        <family val="1"/>
        <charset val="128"/>
      </rPr>
      <t>、</t>
    </r>
    <r>
      <rPr>
        <sz val="11"/>
        <rFont val="明朝"/>
        <family val="1"/>
        <charset val="128"/>
      </rPr>
      <t>「資格者証（写し）」を添付してください。</t>
    </r>
    <rPh sb="1" eb="4">
      <t>ギジュツシャ</t>
    </rPh>
    <rPh sb="16" eb="17">
      <t>ウツ</t>
    </rPh>
    <rPh sb="21" eb="23">
      <t>テンプ</t>
    </rPh>
    <phoneticPr fontId="4"/>
  </si>
  <si>
    <r>
      <t>※主任技術者・監理技術者</t>
    </r>
    <r>
      <rPr>
        <sz val="11"/>
        <rFont val="ＭＳ ゴシック"/>
        <family val="1"/>
        <charset val="128"/>
      </rPr>
      <t>、</t>
    </r>
    <r>
      <rPr>
        <sz val="11"/>
        <rFont val="明朝"/>
        <family val="1"/>
        <charset val="128"/>
      </rPr>
      <t>特例監理技術者</t>
    </r>
    <r>
      <rPr>
        <sz val="11"/>
        <rFont val="ＭＳ ゴシック"/>
        <family val="1"/>
        <charset val="128"/>
      </rPr>
      <t>、</t>
    </r>
    <r>
      <rPr>
        <sz val="11"/>
        <rFont val="明朝"/>
        <family val="1"/>
        <charset val="128"/>
      </rPr>
      <t>監理技術者補佐については，</t>
    </r>
    <rPh sb="1" eb="3">
      <t>シュニン</t>
    </rPh>
    <rPh sb="3" eb="6">
      <t>ギジュツシャ</t>
    </rPh>
    <rPh sb="7" eb="9">
      <t>カンリ</t>
    </rPh>
    <rPh sb="9" eb="12">
      <t>ギジュツシャ</t>
    </rPh>
    <rPh sb="13" eb="15">
      <t>トクレイ</t>
    </rPh>
    <rPh sb="15" eb="17">
      <t>カンリ</t>
    </rPh>
    <rPh sb="17" eb="20">
      <t>ギジュツシャ</t>
    </rPh>
    <rPh sb="21" eb="23">
      <t>カンリ</t>
    </rPh>
    <rPh sb="23" eb="26">
      <t>ギジュツシャ</t>
    </rPh>
    <rPh sb="26" eb="28">
      <t>ホサ</t>
    </rPh>
    <phoneticPr fontId="2"/>
  </si>
  <si>
    <r>
      <t>※現場代理人については</t>
    </r>
    <r>
      <rPr>
        <sz val="11"/>
        <rFont val="ＭＳ ゴシック"/>
        <family val="1"/>
        <charset val="128"/>
      </rPr>
      <t>、</t>
    </r>
    <r>
      <rPr>
        <sz val="11"/>
        <rFont val="明朝"/>
        <family val="1"/>
        <charset val="128"/>
      </rPr>
      <t>氏名の下に生年月日を記載してください。</t>
    </r>
    <rPh sb="1" eb="3">
      <t>ゲンバ</t>
    </rPh>
    <rPh sb="3" eb="6">
      <t>ダイリニン</t>
    </rPh>
    <rPh sb="12" eb="14">
      <t>シメイ</t>
    </rPh>
    <rPh sb="15" eb="16">
      <t>シタ</t>
    </rPh>
    <rPh sb="17" eb="19">
      <t>セイネン</t>
    </rPh>
    <rPh sb="19" eb="21">
      <t>ガッピ</t>
    </rPh>
    <rPh sb="22" eb="24">
      <t>キサイ</t>
    </rPh>
    <phoneticPr fontId="2"/>
  </si>
  <si>
    <r>
      <t>※営業所の専任技術者は</t>
    </r>
    <r>
      <rPr>
        <sz val="11"/>
        <rFont val="ＭＳ ゴシック"/>
        <family val="1"/>
        <charset val="128"/>
      </rPr>
      <t>、</t>
    </r>
    <r>
      <rPr>
        <sz val="11"/>
        <rFont val="明朝"/>
        <family val="1"/>
        <charset val="128"/>
      </rPr>
      <t>現場の主任技術者</t>
    </r>
    <r>
      <rPr>
        <sz val="11"/>
        <rFont val="游ゴシック"/>
        <family val="1"/>
        <charset val="128"/>
      </rPr>
      <t>等</t>
    </r>
    <r>
      <rPr>
        <sz val="11"/>
        <rFont val="明朝"/>
        <family val="1"/>
        <charset val="128"/>
      </rPr>
      <t>になることができません。（特例除く）</t>
    </r>
    <rPh sb="20" eb="21">
      <t>トウ</t>
    </rPh>
    <phoneticPr fontId="2"/>
  </si>
  <si>
    <t>新現場代理人等の記入内容は、様式－1に準ずる。</t>
    <rPh sb="6" eb="7">
      <t>ナド</t>
    </rPh>
    <phoneticPr fontId="74"/>
  </si>
  <si>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4"/>
  </si>
  <si>
    <t>ついて、工事請負契約書第10条に基づき現場代理人等を下記のとおり定めたので、通知</t>
    <rPh sb="4" eb="6">
      <t>コウジ</t>
    </rPh>
    <rPh sb="6" eb="8">
      <t>ウケオイ</t>
    </rPh>
    <phoneticPr fontId="4"/>
  </si>
  <si>
    <r>
      <t>※技術者については</t>
    </r>
    <r>
      <rPr>
        <sz val="11"/>
        <rFont val="ＭＳ ゴシック"/>
        <family val="1"/>
        <charset val="128"/>
      </rPr>
      <t>、</t>
    </r>
    <r>
      <rPr>
        <sz val="11"/>
        <rFont val="明朝"/>
        <family val="1"/>
        <charset val="128"/>
      </rPr>
      <t>「資格者証（写し）」を添付してください。</t>
    </r>
    <rPh sb="1" eb="4">
      <t>ギジュツシャ</t>
    </rPh>
    <rPh sb="16" eb="17">
      <t>ウツ</t>
    </rPh>
    <rPh sb="21" eb="23">
      <t>テンプ</t>
    </rPh>
    <phoneticPr fontId="4"/>
  </si>
  <si>
    <r>
      <t>※主任技術者</t>
    </r>
    <r>
      <rPr>
        <sz val="11"/>
        <rFont val="MS UI Gothic"/>
        <family val="1"/>
        <charset val="128"/>
      </rPr>
      <t>、</t>
    </r>
    <r>
      <rPr>
        <sz val="11"/>
        <rFont val="明朝"/>
        <family val="1"/>
        <charset val="128"/>
      </rPr>
      <t>監理技術者</t>
    </r>
    <r>
      <rPr>
        <sz val="11"/>
        <rFont val="MS UI Gothic"/>
        <family val="1"/>
        <charset val="128"/>
      </rPr>
      <t>、</t>
    </r>
    <r>
      <rPr>
        <sz val="11"/>
        <rFont val="明朝"/>
        <family val="1"/>
        <charset val="128"/>
      </rPr>
      <t>特例監理技術者</t>
    </r>
    <r>
      <rPr>
        <sz val="11"/>
        <rFont val="MS UI Gothic"/>
        <family val="1"/>
        <charset val="128"/>
      </rPr>
      <t>、</t>
    </r>
    <r>
      <rPr>
        <sz val="11"/>
        <rFont val="明朝"/>
        <family val="1"/>
        <charset val="128"/>
      </rPr>
      <t>監理技術者補佐については</t>
    </r>
    <r>
      <rPr>
        <sz val="11"/>
        <rFont val="MS UI Gothic"/>
        <family val="1"/>
        <charset val="128"/>
      </rPr>
      <t>、</t>
    </r>
    <rPh sb="1" eb="3">
      <t>シュニン</t>
    </rPh>
    <rPh sb="3" eb="6">
      <t>ギジュツシャ</t>
    </rPh>
    <rPh sb="7" eb="9">
      <t>カンリ</t>
    </rPh>
    <rPh sb="9" eb="12">
      <t>ギジュツシャ</t>
    </rPh>
    <rPh sb="13" eb="15">
      <t>トクレイ</t>
    </rPh>
    <rPh sb="15" eb="17">
      <t>カンリ</t>
    </rPh>
    <rPh sb="17" eb="20">
      <t>ギジュツシャ</t>
    </rPh>
    <rPh sb="21" eb="23">
      <t>カンリ</t>
    </rPh>
    <rPh sb="23" eb="26">
      <t>ギジュツシャ</t>
    </rPh>
    <rPh sb="26" eb="28">
      <t>ホサ</t>
    </rPh>
    <phoneticPr fontId="2"/>
  </si>
  <si>
    <r>
      <t>※現場代理人については</t>
    </r>
    <r>
      <rPr>
        <sz val="11"/>
        <rFont val="MS UI Gothic"/>
        <family val="1"/>
        <charset val="128"/>
      </rPr>
      <t>、</t>
    </r>
    <r>
      <rPr>
        <sz val="11"/>
        <rFont val="明朝"/>
        <family val="1"/>
        <charset val="128"/>
      </rPr>
      <t>氏名の隣に生年月日を記載してください。</t>
    </r>
    <rPh sb="1" eb="3">
      <t>ゲンバ</t>
    </rPh>
    <rPh sb="3" eb="6">
      <t>ダイリニン</t>
    </rPh>
    <rPh sb="12" eb="14">
      <t>シメイ</t>
    </rPh>
    <rPh sb="15" eb="16">
      <t>トナリ</t>
    </rPh>
    <rPh sb="17" eb="19">
      <t>セイネン</t>
    </rPh>
    <rPh sb="19" eb="21">
      <t>ガッピ</t>
    </rPh>
    <rPh sb="22" eb="24">
      <t>キサイ</t>
    </rPh>
    <phoneticPr fontId="2"/>
  </si>
  <si>
    <r>
      <t>※営業所の専任技術者は</t>
    </r>
    <r>
      <rPr>
        <sz val="11"/>
        <rFont val="MS UI Gothic"/>
        <family val="1"/>
        <charset val="128"/>
      </rPr>
      <t>、</t>
    </r>
    <r>
      <rPr>
        <sz val="11"/>
        <rFont val="明朝"/>
        <family val="1"/>
        <charset val="128"/>
      </rPr>
      <t>現場の主任技術者又は監理技術者になることができません。（特例除く）</t>
    </r>
    <rPh sb="1" eb="4">
      <t>エイギョウショ</t>
    </rPh>
    <rPh sb="5" eb="7">
      <t>センニン</t>
    </rPh>
    <rPh sb="7" eb="10">
      <t>ギジュツシャ</t>
    </rPh>
    <rPh sb="12" eb="14">
      <t>ゲンバ</t>
    </rPh>
    <rPh sb="15" eb="17">
      <t>シュニン</t>
    </rPh>
    <rPh sb="17" eb="20">
      <t>ギジュツシャ</t>
    </rPh>
    <rPh sb="20" eb="21">
      <t>マタ</t>
    </rPh>
    <rPh sb="22" eb="24">
      <t>カンリ</t>
    </rPh>
    <rPh sb="24" eb="27">
      <t>ギジュツシャ</t>
    </rPh>
    <phoneticPr fontId="2"/>
  </si>
  <si>
    <t>　下記工事について、現場代理人を兼任したいので、（変更）申請します。</t>
    <rPh sb="1" eb="3">
      <t>カキ</t>
    </rPh>
    <rPh sb="3" eb="5">
      <t>コウジ</t>
    </rPh>
    <rPh sb="10" eb="12">
      <t>ゲンバ</t>
    </rPh>
    <rPh sb="12" eb="15">
      <t>ダイリニン</t>
    </rPh>
    <rPh sb="16" eb="18">
      <t>ケンニン</t>
    </rPh>
    <rPh sb="25" eb="27">
      <t>ヘンコウ</t>
    </rPh>
    <rPh sb="28" eb="30">
      <t>シンセイ</t>
    </rPh>
    <phoneticPr fontId="4"/>
  </si>
  <si>
    <t>○兼任する他の工事について、兼任の承認をうけていることがわかる書類の写しを後日提出</t>
    <rPh sb="1" eb="3">
      <t>ケンニン</t>
    </rPh>
    <rPh sb="5" eb="6">
      <t>タ</t>
    </rPh>
    <rPh sb="7" eb="9">
      <t>コウジ</t>
    </rPh>
    <rPh sb="14" eb="16">
      <t>ケンニン</t>
    </rPh>
    <rPh sb="17" eb="19">
      <t>ショウニン</t>
    </rPh>
    <rPh sb="31" eb="33">
      <t>ショルイ</t>
    </rPh>
    <rPh sb="34" eb="35">
      <t>ウツ</t>
    </rPh>
    <phoneticPr fontId="4"/>
  </si>
  <si>
    <t xml:space="preserve">  すること。</t>
    <phoneticPr fontId="4"/>
  </si>
  <si>
    <t>　○○年○○月○○日付けで申請のあった下記工事の現場代理人を兼任について、「工事現場における運営、取締り及び権限の行使に支障がない」ものと認めます。</t>
    <phoneticPr fontId="4"/>
  </si>
  <si>
    <t>　　他の兼任する工事において発注者の承認を得た場合、兼任の承認について有効とする。</t>
    <phoneticPr fontId="2"/>
  </si>
  <si>
    <t>　○○年○○月○○日付けで申請のあった下記工事の現場代理人を兼任について、「工事現場における運営、取締り及び権限の行使に支障がない」ものと認められません。</t>
    <phoneticPr fontId="4"/>
  </si>
  <si>
    <t>次の工事について、工事開始日を定めましたので、通知します。</t>
    <rPh sb="0" eb="1">
      <t>ツギ</t>
    </rPh>
    <rPh sb="2" eb="4">
      <t>コウジ</t>
    </rPh>
    <rPh sb="9" eb="11">
      <t>コウジ</t>
    </rPh>
    <rPh sb="11" eb="14">
      <t>カイシビ</t>
    </rPh>
    <rPh sb="15" eb="16">
      <t>サダ</t>
    </rPh>
    <rPh sb="23" eb="25">
      <t>ツウチ</t>
    </rPh>
    <phoneticPr fontId="2"/>
  </si>
  <si>
    <t>（注）共通仮設費については、内訳として運搬費、準備費、仮設費、事業損失防止施設費、安全費、役務費、技術管理費、営繕費があり、本工事で該当する項目全てについて記入するものとする。</t>
    <rPh sb="1" eb="2">
      <t>チュウ</t>
    </rPh>
    <rPh sb="3" eb="5">
      <t>キョウツウ</t>
    </rPh>
    <rPh sb="5" eb="7">
      <t>カセツ</t>
    </rPh>
    <rPh sb="7" eb="8">
      <t>ヒ</t>
    </rPh>
    <rPh sb="14" eb="16">
      <t>ウチワケ</t>
    </rPh>
    <rPh sb="19" eb="21">
      <t>ウンパン</t>
    </rPh>
    <rPh sb="21" eb="22">
      <t>ヒ</t>
    </rPh>
    <rPh sb="23" eb="25">
      <t>ジュンビ</t>
    </rPh>
    <rPh sb="25" eb="26">
      <t>ヒ</t>
    </rPh>
    <rPh sb="27" eb="29">
      <t>カセツ</t>
    </rPh>
    <rPh sb="29" eb="30">
      <t>ヒ</t>
    </rPh>
    <rPh sb="31" eb="33">
      <t>ジギョウ</t>
    </rPh>
    <rPh sb="33" eb="35">
      <t>ソンシツ</t>
    </rPh>
    <rPh sb="35" eb="37">
      <t>ボウシ</t>
    </rPh>
    <rPh sb="37" eb="40">
      <t>シセツヒ</t>
    </rPh>
    <phoneticPr fontId="20"/>
  </si>
  <si>
    <t>押印を省略する場合は、「発行責任者及び担当者」欄を設け、役職・氏名（フルネーム）及び連絡先（原則、固定電話番号）を記載すること。</t>
    <phoneticPr fontId="20"/>
  </si>
  <si>
    <t>県産資材を使用できない理由は、次の①～⑤のいずれかの区分とし、根拠資料を添付する。</t>
    <rPh sb="26" eb="28">
      <t>クブン</t>
    </rPh>
    <rPh sb="31" eb="33">
      <t>コンキョ</t>
    </rPh>
    <rPh sb="33" eb="35">
      <t>シリョウ</t>
    </rPh>
    <rPh sb="36" eb="38">
      <t>テンプ</t>
    </rPh>
    <phoneticPr fontId="6"/>
  </si>
  <si>
    <t>③ 県産資材では必要数量を確保できず、工期・納期に支障がある。（証明書）</t>
    <rPh sb="2" eb="4">
      <t>ケンサン</t>
    </rPh>
    <rPh sb="4" eb="6">
      <t>シザイ</t>
    </rPh>
    <rPh sb="8" eb="10">
      <t>ヒツヨウ</t>
    </rPh>
    <rPh sb="10" eb="12">
      <t>スウリョウ</t>
    </rPh>
    <rPh sb="13" eb="15">
      <t>カクホ</t>
    </rPh>
    <rPh sb="19" eb="21">
      <t>コウキ</t>
    </rPh>
    <rPh sb="22" eb="24">
      <t>ノウキ</t>
    </rPh>
    <rPh sb="25" eb="27">
      <t>シショウ</t>
    </rPh>
    <rPh sb="32" eb="35">
      <t>ショウメイショ</t>
    </rPh>
    <phoneticPr fontId="6"/>
  </si>
  <si>
    <t>根拠資料は、県内の製造又は資材業者２社以上、あるいは県内の組合(協会)からの証明書又は見積書を添付する。</t>
    <rPh sb="0" eb="2">
      <t>コンキョ</t>
    </rPh>
    <rPh sb="2" eb="4">
      <t>シリョウ</t>
    </rPh>
    <rPh sb="6" eb="8">
      <t>ケンナイ</t>
    </rPh>
    <rPh sb="9" eb="11">
      <t>セイゾウ</t>
    </rPh>
    <rPh sb="11" eb="12">
      <t>マタ</t>
    </rPh>
    <rPh sb="13" eb="15">
      <t>シザイ</t>
    </rPh>
    <rPh sb="15" eb="17">
      <t>ギョウシャ</t>
    </rPh>
    <rPh sb="18" eb="19">
      <t>シャ</t>
    </rPh>
    <rPh sb="19" eb="21">
      <t>イジョウ</t>
    </rPh>
    <rPh sb="26" eb="28">
      <t>ケンナイ</t>
    </rPh>
    <rPh sb="29" eb="31">
      <t>クミアイ</t>
    </rPh>
    <rPh sb="32" eb="34">
      <t>キョウカイ</t>
    </rPh>
    <rPh sb="38" eb="41">
      <t>ショウメイショ</t>
    </rPh>
    <rPh sb="41" eb="42">
      <t>マタ</t>
    </rPh>
    <rPh sb="43" eb="46">
      <t>ミツモリショ</t>
    </rPh>
    <rPh sb="47" eb="49">
      <t>テンプ</t>
    </rPh>
    <phoneticPr fontId="41"/>
  </si>
  <si>
    <t>資材業者は、調達(契約)の相手方の本店を記載し、県外の場合は支店(営業所)まで記載する。</t>
    <rPh sb="0" eb="2">
      <t>シザイ</t>
    </rPh>
    <rPh sb="2" eb="4">
      <t>ギョウシャ</t>
    </rPh>
    <rPh sb="6" eb="8">
      <t>チョウタツ</t>
    </rPh>
    <rPh sb="9" eb="11">
      <t>ケイヤク</t>
    </rPh>
    <rPh sb="13" eb="16">
      <t>アイテカタ</t>
    </rPh>
    <rPh sb="17" eb="19">
      <t>ホンテン</t>
    </rPh>
    <rPh sb="20" eb="22">
      <t>キサイ</t>
    </rPh>
    <rPh sb="24" eb="26">
      <t>ケンガイ</t>
    </rPh>
    <rPh sb="27" eb="29">
      <t>バアイ</t>
    </rPh>
    <rPh sb="30" eb="32">
      <t>シテン</t>
    </rPh>
    <rPh sb="33" eb="36">
      <t>エイギョウショ</t>
    </rPh>
    <rPh sb="39" eb="41">
      <t>キサイ</t>
    </rPh>
    <phoneticPr fontId="6"/>
  </si>
  <si>
    <t>調達先が県内本店以外の場合は、不使用理由まで記載する。</t>
    <rPh sb="0" eb="2">
      <t>チョウタツ</t>
    </rPh>
    <rPh sb="2" eb="3">
      <t>サキ</t>
    </rPh>
    <rPh sb="4" eb="6">
      <t>ケンナイ</t>
    </rPh>
    <rPh sb="6" eb="8">
      <t>ホンテン</t>
    </rPh>
    <rPh sb="8" eb="10">
      <t>イガイ</t>
    </rPh>
    <rPh sb="11" eb="13">
      <t>バアイ</t>
    </rPh>
    <rPh sb="15" eb="18">
      <t>フシヨウ</t>
    </rPh>
    <rPh sb="18" eb="20">
      <t>リユウ</t>
    </rPh>
    <rPh sb="22" eb="24">
      <t>キサイ</t>
    </rPh>
    <phoneticPr fontId="41"/>
  </si>
  <si>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1" eb="22">
      <t>ツギ</t>
    </rPh>
    <rPh sb="26" eb="28">
      <t>ホウコク</t>
    </rPh>
    <phoneticPr fontId="4"/>
  </si>
  <si>
    <t>□変更契約の対象となるので、別途変更指示書にて通知します。</t>
    <rPh sb="1" eb="3">
      <t>ヘンコウ</t>
    </rPh>
    <rPh sb="3" eb="5">
      <t>ケイヤク</t>
    </rPh>
    <rPh sb="6" eb="8">
      <t>タイショウ</t>
    </rPh>
    <rPh sb="14" eb="16">
      <t>ベット</t>
    </rPh>
    <rPh sb="16" eb="18">
      <t>ヘンコウ</t>
    </rPh>
    <rPh sb="18" eb="21">
      <t>シジショ</t>
    </rPh>
    <rPh sb="23" eb="25">
      <t>ツウチ</t>
    </rPh>
    <phoneticPr fontId="26"/>
  </si>
  <si>
    <t>□緊急を要するものであるため、工事打合簿により指示します。</t>
    <rPh sb="1" eb="3">
      <t>キンキュウ</t>
    </rPh>
    <rPh sb="4" eb="5">
      <t>ヨウ</t>
    </rPh>
    <rPh sb="15" eb="17">
      <t>コウジ</t>
    </rPh>
    <rPh sb="17" eb="19">
      <t>ウチアワ</t>
    </rPh>
    <rPh sb="19" eb="20">
      <t>ボ</t>
    </rPh>
    <rPh sb="23" eb="25">
      <t>シジ</t>
    </rPh>
    <phoneticPr fontId="26"/>
  </si>
  <si>
    <t>　 併せて、変更契約の対象となるので、別途変更指示書にて通知します。</t>
    <rPh sb="2" eb="3">
      <t>アワ</t>
    </rPh>
    <rPh sb="6" eb="8">
      <t>ヘンコウ</t>
    </rPh>
    <rPh sb="8" eb="10">
      <t>ケイヤク</t>
    </rPh>
    <rPh sb="11" eb="13">
      <t>タイショウ</t>
    </rPh>
    <rPh sb="19" eb="21">
      <t>ベット</t>
    </rPh>
    <rPh sb="21" eb="23">
      <t>ヘンコウ</t>
    </rPh>
    <rPh sb="23" eb="26">
      <t>シジショ</t>
    </rPh>
    <rPh sb="28" eb="30">
      <t>ツウチ</t>
    </rPh>
    <phoneticPr fontId="26"/>
  </si>
  <si>
    <t>（注）実施状況写真は、別添のとおり。</t>
    <rPh sb="1" eb="2">
      <t>チュウ</t>
    </rPh>
    <rPh sb="3" eb="5">
      <t>ジッシ</t>
    </rPh>
    <rPh sb="5" eb="7">
      <t>ジョウキョウ</t>
    </rPh>
    <rPh sb="7" eb="9">
      <t>シャシン</t>
    </rPh>
    <rPh sb="11" eb="13">
      <t>ベッテン</t>
    </rPh>
    <phoneticPr fontId="2"/>
  </si>
  <si>
    <t>　鹿児島県農業土木工事共通仕様書第１編１－１－39条の規定に基づき、下記のとおり報告いたします。</t>
    <rPh sb="1" eb="5">
      <t>カゴシマケン</t>
    </rPh>
    <rPh sb="5" eb="7">
      <t>ノウギョウ</t>
    </rPh>
    <rPh sb="7" eb="9">
      <t>ドボク</t>
    </rPh>
    <rPh sb="9" eb="11">
      <t>コウジ</t>
    </rPh>
    <rPh sb="11" eb="13">
      <t>キョウツウ</t>
    </rPh>
    <rPh sb="13" eb="16">
      <t>シヨウショ</t>
    </rPh>
    <rPh sb="16" eb="17">
      <t>ダイ</t>
    </rPh>
    <rPh sb="18" eb="19">
      <t>ヘン</t>
    </rPh>
    <rPh sb="25" eb="26">
      <t>ジョウ</t>
    </rPh>
    <rPh sb="27" eb="29">
      <t>キテイ</t>
    </rPh>
    <rPh sb="30" eb="31">
      <t>モト</t>
    </rPh>
    <rPh sb="34" eb="36">
      <t>カキ</t>
    </rPh>
    <rPh sb="40" eb="42">
      <t>ホウコク</t>
    </rPh>
    <phoneticPr fontId="2"/>
  </si>
  <si>
    <t>添付書類（写真、新聞切抜等）</t>
    <rPh sb="0" eb="2">
      <t>テンプ</t>
    </rPh>
    <rPh sb="2" eb="4">
      <t>ショルイ</t>
    </rPh>
    <rPh sb="5" eb="7">
      <t>シャシン</t>
    </rPh>
    <rPh sb="8" eb="10">
      <t>シンブン</t>
    </rPh>
    <rPh sb="10" eb="11">
      <t>キ</t>
    </rPh>
    <rPh sb="11" eb="12">
      <t>ヌ</t>
    </rPh>
    <rPh sb="12" eb="13">
      <t>トウ</t>
    </rPh>
    <phoneticPr fontId="2"/>
  </si>
  <si>
    <t>事故発生状況（位置図、平面図、ポンチ絵等）</t>
    <rPh sb="0" eb="2">
      <t>ジコ</t>
    </rPh>
    <rPh sb="2" eb="4">
      <t>ハッセイ</t>
    </rPh>
    <rPh sb="4" eb="6">
      <t>ジョウキョウ</t>
    </rPh>
    <rPh sb="7" eb="9">
      <t>イチ</t>
    </rPh>
    <rPh sb="9" eb="10">
      <t>ズ</t>
    </rPh>
    <rPh sb="11" eb="14">
      <t>ヘイメンズ</t>
    </rPh>
    <rPh sb="18" eb="19">
      <t>エ</t>
    </rPh>
    <rPh sb="19" eb="20">
      <t>トウ</t>
    </rPh>
    <phoneticPr fontId="2"/>
  </si>
  <si>
    <t>国庫債務負担行為に基づく契約の場合は、請負代金額欄の下段に各年度の出来高予定額を記入すること。</t>
    <phoneticPr fontId="2"/>
  </si>
  <si>
    <t>押印を省略する場合は、「発行責任者及び担当者」の氏名（フルネーム）及び連絡先（原則、固定電話番号）を記載すること。</t>
    <rPh sb="24" eb="26">
      <t>シメイ</t>
    </rPh>
    <phoneticPr fontId="20"/>
  </si>
  <si>
    <t>国庫債務負担行為に基づく契約の場合、は請負代金額欄の下段に各年度の</t>
    <rPh sb="19" eb="21">
      <t>ウケオイ</t>
    </rPh>
    <rPh sb="21" eb="23">
      <t>ダイキン</t>
    </rPh>
    <rPh sb="23" eb="24">
      <t>ガク</t>
    </rPh>
    <rPh sb="24" eb="25">
      <t>ラン</t>
    </rPh>
    <rPh sb="26" eb="28">
      <t>ゲダン</t>
    </rPh>
    <phoneticPr fontId="4"/>
  </si>
  <si>
    <t>天候表、気温表、湿度表、雨量表、積雪表、風速表等工期中と過去の平均とを対照し最寄気象台等の証明等を受けること。　</t>
    <rPh sb="49" eb="50">
      <t>ウ</t>
    </rPh>
    <phoneticPr fontId="20"/>
  </si>
  <si>
    <t>（注）本文（　　　　）内には、検査種類を記入する。</t>
    <phoneticPr fontId="4"/>
  </si>
  <si>
    <t>　　（注）本文（　　　　）内には、検査種類を記入する。</t>
    <phoneticPr fontId="4"/>
  </si>
  <si>
    <t>その他には、工事名、工事場所及びその他必要な事項を記載すること。</t>
    <rPh sb="2" eb="3">
      <t>タ</t>
    </rPh>
    <rPh sb="6" eb="9">
      <t>コウジメイ</t>
    </rPh>
    <rPh sb="10" eb="12">
      <t>コウジ</t>
    </rPh>
    <rPh sb="12" eb="14">
      <t>バショ</t>
    </rPh>
    <rPh sb="14" eb="15">
      <t>オヨ</t>
    </rPh>
    <rPh sb="18" eb="19">
      <t>ホカ</t>
    </rPh>
    <rPh sb="19" eb="21">
      <t>ヒツヨウ</t>
    </rPh>
    <rPh sb="22" eb="24">
      <t>ジコウ</t>
    </rPh>
    <rPh sb="25" eb="27">
      <t>キサイ</t>
    </rPh>
    <phoneticPr fontId="4"/>
  </si>
  <si>
    <t>協議の場合は、受信者を「受注者名」、発信者を「契約担当者」として、</t>
    <rPh sb="0" eb="2">
      <t>キョウギ</t>
    </rPh>
    <rPh sb="3" eb="5">
      <t>バアイ</t>
    </rPh>
    <rPh sb="7" eb="10">
      <t>ジュシンシャ</t>
    </rPh>
    <rPh sb="18" eb="21">
      <t>ハッシンシャ</t>
    </rPh>
    <rPh sb="23" eb="25">
      <t>ケイヤク</t>
    </rPh>
    <rPh sb="25" eb="28">
      <t>タントウシャ</t>
    </rPh>
    <phoneticPr fontId="4"/>
  </si>
  <si>
    <t>発注者が作成する。</t>
    <phoneticPr fontId="4"/>
  </si>
  <si>
    <t>　上記精算について調査したところ、事実に相違ないことを証明する。</t>
    <phoneticPr fontId="2"/>
  </si>
  <si>
    <t>収集業者と運搬業者、中間処理業者と最終処分業者が異なる等の場合は、適宜項目を追加し作成すること。</t>
    <rPh sb="0" eb="2">
      <t>シュウシュウ</t>
    </rPh>
    <rPh sb="2" eb="4">
      <t>ギョウシャ</t>
    </rPh>
    <rPh sb="5" eb="7">
      <t>ウンパン</t>
    </rPh>
    <rPh sb="7" eb="9">
      <t>ギョウシャ</t>
    </rPh>
    <rPh sb="10" eb="12">
      <t>チュウカン</t>
    </rPh>
    <rPh sb="12" eb="14">
      <t>ショリ</t>
    </rPh>
    <rPh sb="14" eb="16">
      <t>ギョウシャ</t>
    </rPh>
    <rPh sb="17" eb="19">
      <t>サイシュウ</t>
    </rPh>
    <rPh sb="19" eb="21">
      <t>ショブン</t>
    </rPh>
    <rPh sb="21" eb="23">
      <t>ギョウシャ</t>
    </rPh>
    <rPh sb="24" eb="25">
      <t>コト</t>
    </rPh>
    <rPh sb="27" eb="28">
      <t>トウ</t>
    </rPh>
    <rPh sb="29" eb="31">
      <t>バアイ</t>
    </rPh>
    <rPh sb="33" eb="35">
      <t>テキギ</t>
    </rPh>
    <rPh sb="35" eb="37">
      <t>コウモク</t>
    </rPh>
    <rPh sb="38" eb="40">
      <t>ツイカ</t>
    </rPh>
    <rPh sb="41" eb="43">
      <t>サクセイ</t>
    </rPh>
    <phoneticPr fontId="6"/>
  </si>
  <si>
    <t>Ｅ票が処分業者より返送されていない場合は、直近に返送された管理票の確認日を備考欄に記載すること。</t>
    <rPh sb="1" eb="2">
      <t>ヒョウ</t>
    </rPh>
    <rPh sb="3" eb="5">
      <t>ショブン</t>
    </rPh>
    <rPh sb="5" eb="7">
      <t>ギョウシャ</t>
    </rPh>
    <rPh sb="9" eb="11">
      <t>ヘンソウ</t>
    </rPh>
    <rPh sb="17" eb="19">
      <t>バアイ</t>
    </rPh>
    <rPh sb="21" eb="23">
      <t>チョッキン</t>
    </rPh>
    <rPh sb="24" eb="26">
      <t>ヘンソウ</t>
    </rPh>
    <rPh sb="29" eb="32">
      <t>カンリヒョウ</t>
    </rPh>
    <rPh sb="33" eb="35">
      <t>カクニン</t>
    </rPh>
    <rPh sb="35" eb="36">
      <t>ビ</t>
    </rPh>
    <rPh sb="37" eb="40">
      <t>ビコウラン</t>
    </rPh>
    <rPh sb="41" eb="43">
      <t>キサイ</t>
    </rPh>
    <phoneticPr fontId="6"/>
  </si>
  <si>
    <t>令和８年３月１８日</t>
    <rPh sb="0" eb="2">
      <t>レイワ</t>
    </rPh>
    <rPh sb="3" eb="4">
      <t>ネン</t>
    </rPh>
    <rPh sb="5" eb="6">
      <t>ツキ</t>
    </rPh>
    <rPh sb="8" eb="9">
      <t>ヒ</t>
    </rPh>
    <phoneticPr fontId="6"/>
  </si>
  <si>
    <t>本文の年月日は、実際に完成した年月日を記載する。</t>
    <rPh sb="0" eb="2">
      <t>ホンブン</t>
    </rPh>
    <rPh sb="19" eb="21">
      <t>キサイ</t>
    </rPh>
    <phoneticPr fontId="4"/>
  </si>
  <si>
    <t>　　　　　社内検査した結果、工事請負契約書、図面、仕様書、その他関係図書に示された品質を確保して</t>
    <rPh sb="5" eb="7">
      <t>シャナイ</t>
    </rPh>
    <rPh sb="7" eb="9">
      <t>ケンサ</t>
    </rPh>
    <rPh sb="11" eb="13">
      <t>ケッカ</t>
    </rPh>
    <rPh sb="22" eb="24">
      <t>ズメン</t>
    </rPh>
    <rPh sb="25" eb="28">
      <t>シヨウショ</t>
    </rPh>
    <rPh sb="29" eb="32">
      <t>ソノタ</t>
    </rPh>
    <rPh sb="32" eb="34">
      <t>カンケイ</t>
    </rPh>
    <rPh sb="34" eb="36">
      <t>トショ</t>
    </rPh>
    <rPh sb="37" eb="38">
      <t>シメ</t>
    </rPh>
    <rPh sb="41" eb="43">
      <t>ヒンシツ</t>
    </rPh>
    <rPh sb="44" eb="46">
      <t>カクホ</t>
    </rPh>
    <phoneticPr fontId="4"/>
  </si>
  <si>
    <t>　　　　　いることを確認したので、報告します。</t>
    <rPh sb="10" eb="12">
      <t>カクニン</t>
    </rPh>
    <rPh sb="17" eb="19">
      <t>ホウコク</t>
    </rPh>
    <phoneticPr fontId="4"/>
  </si>
  <si>
    <t>説明資料は簡潔に作成するものとし、必要に応じて別葉とする。</t>
    <phoneticPr fontId="2"/>
  </si>
  <si>
    <t>（記載要領）
　１）元請業者の区分は、次のとおりとする。
　　　管内：１　管外(県内)：２　県外：３
　２）契約金額の集計は、次のとおりとする。
　　・一次下請業者の金額は、各下請系列において二次下請との契約
　　　金額を引いた額とする。
　　・二次下請業者の金額は、各下請系列において三次下請との契約
　　　金額を引いた額とする。
　　・以下同様とする。
　　・上記により算出された金額を階層毎に集計する。
　３）不活用理由欄は、状況報告書で選択した番号に、該当する業者
　　数を記載する。</t>
    <rPh sb="1" eb="3">
      <t>キサイ</t>
    </rPh>
    <rPh sb="3" eb="5">
      <t>ヨウリョウ</t>
    </rPh>
    <rPh sb="10" eb="12">
      <t>モトウ</t>
    </rPh>
    <rPh sb="12" eb="14">
      <t>ギョウシャ</t>
    </rPh>
    <rPh sb="15" eb="17">
      <t>クブン</t>
    </rPh>
    <rPh sb="19" eb="20">
      <t>ツギ</t>
    </rPh>
    <rPh sb="32" eb="34">
      <t>カンナイ</t>
    </rPh>
    <rPh sb="37" eb="39">
      <t>カンガイ</t>
    </rPh>
    <rPh sb="40" eb="42">
      <t>ケンナイ</t>
    </rPh>
    <rPh sb="46" eb="48">
      <t>ケンガイ</t>
    </rPh>
    <rPh sb="54" eb="56">
      <t>ケイヤク</t>
    </rPh>
    <rPh sb="56" eb="58">
      <t>キンガク</t>
    </rPh>
    <rPh sb="59" eb="61">
      <t>シュウケイ</t>
    </rPh>
    <rPh sb="64" eb="66">
      <t>コウホウ</t>
    </rPh>
    <rPh sb="66" eb="67">
      <t>ツギ</t>
    </rPh>
    <rPh sb="79" eb="81">
      <t>イチジ</t>
    </rPh>
    <rPh sb="81" eb="83">
      <t>シタウ</t>
    </rPh>
    <rPh sb="83" eb="85">
      <t>ギョウシャ</t>
    </rPh>
    <rPh sb="90" eb="91">
      <t>カク</t>
    </rPh>
    <rPh sb="91" eb="93">
      <t>シタウ</t>
    </rPh>
    <rPh sb="93" eb="95">
      <t>ケイレツ</t>
    </rPh>
    <rPh sb="99" eb="101">
      <t>ニジ</t>
    </rPh>
    <rPh sb="101" eb="103">
      <t>シタウ</t>
    </rPh>
    <rPh sb="105" eb="107">
      <t>ケイヤク</t>
    </rPh>
    <rPh sb="111" eb="113">
      <t>キンガク</t>
    </rPh>
    <rPh sb="114" eb="115">
      <t>ヒ</t>
    </rPh>
    <rPh sb="126" eb="128">
      <t>ニジ</t>
    </rPh>
    <rPh sb="128" eb="130">
      <t>シタウ</t>
    </rPh>
    <rPh sb="130" eb="132">
      <t>ギョウシャ</t>
    </rPh>
    <rPh sb="146" eb="147">
      <t>サン</t>
    </rPh>
    <rPh sb="173" eb="175">
      <t>イカ</t>
    </rPh>
    <rPh sb="175" eb="177">
      <t>ドウヨウ</t>
    </rPh>
    <rPh sb="185" eb="187">
      <t>ジョウキ</t>
    </rPh>
    <rPh sb="190" eb="192">
      <t>サンシュツ</t>
    </rPh>
    <rPh sb="195" eb="197">
      <t>キンガク</t>
    </rPh>
    <rPh sb="198" eb="200">
      <t>カイソウ</t>
    </rPh>
    <rPh sb="200" eb="201">
      <t>ゴト</t>
    </rPh>
    <rPh sb="202" eb="204">
      <t>シュウケイ</t>
    </rPh>
    <rPh sb="216" eb="217">
      <t>ラン</t>
    </rPh>
    <rPh sb="219" eb="221">
      <t>ジョウキョウ</t>
    </rPh>
    <rPh sb="221" eb="224">
      <t>ホウコクショ</t>
    </rPh>
    <rPh sb="225" eb="227">
      <t>センタク</t>
    </rPh>
    <rPh sb="233" eb="235">
      <t>ガイトウ</t>
    </rPh>
    <rPh sb="237" eb="239">
      <t>ギョウシャ</t>
    </rPh>
    <rPh sb="242" eb="243">
      <t>スウ</t>
    </rPh>
    <rPh sb="244" eb="246">
      <t>キサイ</t>
    </rPh>
    <phoneticPr fontId="41"/>
  </si>
  <si>
    <t>生コン「1]、ｺﾝｸﾘｰﾄ二次製品「2]、石材類「3]、ｱｽﾌｧﾙﾄ合材「4」、
木材「5」、樹木「6」、野芝「7」、その他「8」を選択</t>
    <rPh sb="0" eb="1">
      <t>ナマ</t>
    </rPh>
    <rPh sb="13" eb="15">
      <t>ニジ</t>
    </rPh>
    <rPh sb="15" eb="17">
      <t>セイヒン</t>
    </rPh>
    <rPh sb="21" eb="23">
      <t>セキザイ</t>
    </rPh>
    <rPh sb="23" eb="24">
      <t>ルイ</t>
    </rPh>
    <rPh sb="34" eb="36">
      <t>ゴウザイ</t>
    </rPh>
    <rPh sb="41" eb="43">
      <t>モクザイ</t>
    </rPh>
    <rPh sb="47" eb="49">
      <t>ジュモク</t>
    </rPh>
    <rPh sb="53" eb="54">
      <t>ノ</t>
    </rPh>
    <rPh sb="54" eb="55">
      <t>シバ</t>
    </rPh>
    <rPh sb="61" eb="62">
      <t>タ</t>
    </rPh>
    <rPh sb="66" eb="68">
      <t>センタク</t>
    </rPh>
    <phoneticPr fontId="41"/>
  </si>
  <si>
    <t>材料使用承認願の記載と同様の記号をリストから選択</t>
    <rPh sb="0" eb="2">
      <t>ザイリョウ</t>
    </rPh>
    <rPh sb="2" eb="4">
      <t>シヨウ</t>
    </rPh>
    <rPh sb="4" eb="6">
      <t>ショウニン</t>
    </rPh>
    <rPh sb="6" eb="7">
      <t>ネガ</t>
    </rPh>
    <rPh sb="8" eb="10">
      <t>キサイ</t>
    </rPh>
    <rPh sb="11" eb="13">
      <t>ドウヨウ</t>
    </rPh>
    <rPh sb="14" eb="16">
      <t>キゴウ</t>
    </rPh>
    <rPh sb="22" eb="24">
      <t>センタク</t>
    </rPh>
    <phoneticPr fontId="41"/>
  </si>
  <si>
    <t>設計数量（金額）を原則とするが、使用数量（支払金額）でも可</t>
    <rPh sb="0" eb="2">
      <t>セッケイ</t>
    </rPh>
    <rPh sb="2" eb="4">
      <t>スウリョウ</t>
    </rPh>
    <rPh sb="5" eb="7">
      <t>キンガク</t>
    </rPh>
    <rPh sb="9" eb="11">
      <t>ゲンソク</t>
    </rPh>
    <rPh sb="16" eb="18">
      <t>シヨウ</t>
    </rPh>
    <rPh sb="18" eb="20">
      <t>スウリョウ</t>
    </rPh>
    <rPh sb="21" eb="23">
      <t>シハラ</t>
    </rPh>
    <rPh sb="23" eb="25">
      <t>キンガク</t>
    </rPh>
    <rPh sb="28" eb="29">
      <t>カ</t>
    </rPh>
    <phoneticPr fontId="41"/>
  </si>
  <si>
    <t>※数量･金額･業者欄は、「その他資材」は対象外</t>
    <rPh sb="15" eb="16">
      <t>タ</t>
    </rPh>
    <rPh sb="16" eb="18">
      <t>シザイ</t>
    </rPh>
    <rPh sb="22" eb="23">
      <t>ガイ</t>
    </rPh>
    <phoneticPr fontId="41"/>
  </si>
  <si>
    <t>※目標基準のいずれかが未達成の場合、本様式を発注者（工事完成書類に添付）に提出すること。</t>
    <phoneticPr fontId="10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</si>
</sst>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quot;¥&quot;#,##0_);[Red]\(&quot;¥&quot;#,##0\)"/>
    <numFmt numFmtId="178" formatCode="_-* #,##0_-;\-* #,##0_-;_-* &quot;-&quot;_-;_-@_-"/>
    <numFmt numFmtId="179" formatCode="0_ "/>
    <numFmt numFmtId="180" formatCode="0.0"/>
    <numFmt numFmtId="181" formatCode="0_);[Red]\(0\)"/>
    <numFmt numFmtId="182" formatCode="&quot;自 &quot;gggee&quot;年&quot;mm&quot;月&quot;dd&quot;日&quot;;;;&quot;自 令和　年　月　日&quot;"/>
    <numFmt numFmtId="183" formatCode="&quot;至 &quot;gggee&quot;年&quot;mm&quot;月&quot;dd&quot;日&quot;;;;&quot;至 令和　年　月　日&quot;"/>
    <numFmt numFmtId="184" formatCode="gggee&quot;年&quot;mm&quot;月&quot;dd&quot;日 &quot;;;;&quot;令和　年　月　日 &quot;"/>
    <numFmt numFmtId="185" formatCode="gggee&quot;年&quot;mm&quot;月&quot;dd&quot;日&quot;;;;&quot;令和　年　月　日&quot;"/>
    <numFmt numFmtId="186" formatCode="mm&quot;月&quot;dd&quot;日&quot;\ hh:mm;;;&quot;　月　日　00:00&quot;"/>
    <numFmt numFmtId="187" formatCode="&quot;令和 &quot;#&quot; 年度完成&quot;;;;&quot;令和　年度完成&quot;"/>
    <numFmt numFmtId="188" formatCode="0.0%"/>
    <numFmt numFmtId="189" formatCode="\(@\)"/>
    <numFmt numFmtId="190" formatCode="###&quot;日間&quot;"/>
    <numFmt numFmtId="191" formatCode="d"/>
    <numFmt numFmtId="192" formatCode="m/d;@"/>
  </numFmts>
  <fonts count="164">
    <font>
      <sz val="11"/>
      <color theme="1"/>
      <name val="ＭＳ ゴシック"/>
      <family val="2"/>
      <charset val="128"/>
    </font>
    <font>
      <sz val="11"/>
      <color theme="1"/>
      <name val="ＭＳ 明朝"/>
      <family val="2"/>
      <charset val="128"/>
    </font>
    <font>
      <sz val="6"/>
      <name val="ＭＳ ゴシック"/>
      <family val="2"/>
      <charset val="128"/>
    </font>
    <font>
      <sz val="11"/>
      <color theme="1"/>
      <name val="游ゴシック"/>
      <family val="2"/>
      <charset val="128"/>
      <scheme val="minor"/>
    </font>
    <font>
      <sz val="6"/>
      <name val="ＭＳ Ｐゴシック"/>
      <family val="3"/>
      <charset val="128"/>
    </font>
    <font>
      <sz val="18"/>
      <name val="HGｺﾞｼｯｸM"/>
      <family val="3"/>
      <charset val="128"/>
    </font>
    <font>
      <sz val="6"/>
      <name val="游ゴシック"/>
      <family val="2"/>
      <charset val="128"/>
      <scheme val="minor"/>
    </font>
    <font>
      <strike/>
      <sz val="18"/>
      <name val="HGｺﾞｼｯｸM"/>
      <family val="3"/>
      <charset val="128"/>
    </font>
    <font>
      <strike/>
      <sz val="14"/>
      <color indexed="10"/>
      <name val="ＭＳ Ｐゴシック"/>
      <family val="3"/>
      <charset val="128"/>
    </font>
    <font>
      <u/>
      <sz val="11"/>
      <color theme="10"/>
      <name val="ＭＳ ゴシック"/>
      <family val="2"/>
      <charset val="128"/>
    </font>
    <font>
      <sz val="20"/>
      <name val="HGｺﾞｼｯｸM"/>
      <family val="3"/>
      <charset val="128"/>
    </font>
    <font>
      <sz val="16"/>
      <name val="HGｺﾞｼｯｸM"/>
      <family val="3"/>
      <charset val="128"/>
    </font>
    <font>
      <sz val="11"/>
      <name val="HGｺﾞｼｯｸM"/>
      <family val="3"/>
      <charset val="128"/>
    </font>
    <font>
      <sz val="11"/>
      <color theme="1"/>
      <name val="ＭＳ ゴシック"/>
      <family val="3"/>
      <charset val="128"/>
    </font>
    <font>
      <sz val="12"/>
      <name val="ＭＳ ゴシック"/>
      <family val="3"/>
      <charset val="128"/>
    </font>
    <font>
      <sz val="12"/>
      <color rgb="FFFF0000"/>
      <name val="ＭＳ ゴシック"/>
      <family val="3"/>
      <charset val="128"/>
    </font>
    <font>
      <sz val="11"/>
      <name val="ＭＳ Ｐゴシック"/>
      <family val="3"/>
      <charset val="128"/>
    </font>
    <font>
      <sz val="12"/>
      <name val="ＭＳ Ｐゴシック"/>
      <family val="3"/>
      <charset val="128"/>
    </font>
    <font>
      <sz val="18"/>
      <name val="ＭＳ Ｐゴシック"/>
      <family val="3"/>
      <charset val="128"/>
    </font>
    <font>
      <sz val="10"/>
      <name val="ＭＳ 明朝"/>
      <family val="1"/>
      <charset val="128"/>
    </font>
    <font>
      <sz val="6"/>
      <name val="ＭＳ 明朝"/>
      <family val="1"/>
      <charset val="128"/>
    </font>
    <font>
      <sz val="11"/>
      <color theme="1"/>
      <name val="游ゴシック"/>
      <family val="3"/>
      <charset val="128"/>
      <scheme val="minor"/>
    </font>
    <font>
      <sz val="11"/>
      <name val="游ゴシック"/>
      <family val="3"/>
      <charset val="128"/>
      <scheme val="minor"/>
    </font>
    <font>
      <sz val="18"/>
      <name val="ＭＳ 明朝"/>
      <family val="1"/>
      <charset val="128"/>
    </font>
    <font>
      <sz val="11"/>
      <name val="ＭＳ 明朝"/>
      <family val="1"/>
      <charset val="128"/>
    </font>
    <font>
      <b/>
      <sz val="10"/>
      <name val="ＭＳ 明朝"/>
      <family val="1"/>
      <charset val="128"/>
    </font>
    <font>
      <sz val="6"/>
      <name val="游ゴシック"/>
      <family val="3"/>
      <charset val="128"/>
      <scheme val="minor"/>
    </font>
    <font>
      <b/>
      <sz val="9"/>
      <color indexed="81"/>
      <name val="ＭＳ Ｐゴシック"/>
      <family val="3"/>
      <charset val="128"/>
    </font>
    <font>
      <sz val="11"/>
      <name val="明朝"/>
      <family val="1"/>
      <charset val="128"/>
    </font>
    <font>
      <sz val="14"/>
      <name val="ＭＳ 明朝"/>
      <family val="1"/>
      <charset val="128"/>
    </font>
    <font>
      <sz val="12"/>
      <name val="ＭＳ 明朝"/>
      <family val="1"/>
      <charset val="128"/>
    </font>
    <font>
      <b/>
      <sz val="18"/>
      <name val="ＭＳ 明朝"/>
      <family val="1"/>
      <charset val="128"/>
    </font>
    <font>
      <sz val="8"/>
      <name val="ＭＳ 明朝"/>
      <family val="1"/>
      <charset val="128"/>
    </font>
    <font>
      <sz val="16"/>
      <name val="ＭＳ 明朝"/>
      <family val="1"/>
      <charset val="128"/>
    </font>
    <font>
      <sz val="9"/>
      <name val="ＭＳ 明朝"/>
      <family val="1"/>
      <charset val="128"/>
    </font>
    <font>
      <sz val="12"/>
      <name val="ＭＳ Ｐ明朝"/>
      <family val="1"/>
      <charset val="128"/>
    </font>
    <font>
      <sz val="11"/>
      <name val="ＭＳ Ｐ明朝"/>
      <family val="1"/>
      <charset val="128"/>
    </font>
    <font>
      <sz val="14"/>
      <name val="ＭＳ Ｐ明朝"/>
      <family val="1"/>
      <charset val="128"/>
    </font>
    <font>
      <sz val="16"/>
      <name val="明朝"/>
      <family val="1"/>
      <charset val="128"/>
    </font>
    <font>
      <sz val="11"/>
      <name val="ＭＳ ゴシック"/>
      <family val="3"/>
      <charset val="128"/>
    </font>
    <font>
      <sz val="9"/>
      <name val="ＭＳ Ｐゴシック"/>
      <family val="3"/>
      <charset val="128"/>
    </font>
    <font>
      <sz val="6"/>
      <name val="ＭＳ ゴシック"/>
      <family val="3"/>
      <charset val="128"/>
    </font>
    <font>
      <sz val="11"/>
      <color theme="0" tint="-0.34998626667073579"/>
      <name val="ＭＳ Ｐゴシック"/>
      <family val="3"/>
      <charset val="128"/>
    </font>
    <font>
      <i/>
      <sz val="12"/>
      <color rgb="FFFF0000"/>
      <name val="ＭＳ Ｐゴシック"/>
      <family val="3"/>
      <charset val="128"/>
    </font>
    <font>
      <b/>
      <sz val="14"/>
      <name val="ＭＳ Ｐゴシック"/>
      <family val="3"/>
      <charset val="128"/>
    </font>
    <font>
      <sz val="22"/>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u/>
      <sz val="12"/>
      <color theme="1"/>
      <name val="ＭＳ 明朝"/>
      <family val="1"/>
      <charset val="128"/>
    </font>
    <font>
      <sz val="9"/>
      <color theme="1"/>
      <name val="ＭＳ 明朝"/>
      <family val="1"/>
      <charset val="128"/>
    </font>
    <font>
      <sz val="10"/>
      <color theme="1"/>
      <name val="ＭＳ 明朝"/>
      <family val="1"/>
      <charset val="128"/>
    </font>
    <font>
      <b/>
      <sz val="16"/>
      <color theme="1"/>
      <name val="ＭＳ 明朝"/>
      <family val="1"/>
      <charset val="128"/>
    </font>
    <font>
      <sz val="9.5"/>
      <color theme="1"/>
      <name val="ＭＳ 明朝"/>
      <family val="1"/>
      <charset val="128"/>
    </font>
    <font>
      <sz val="11"/>
      <color theme="1"/>
      <name val="ＭＳ Ｐゴシック"/>
      <family val="3"/>
      <charset val="128"/>
    </font>
    <font>
      <sz val="10.5"/>
      <color theme="1"/>
      <name val="ＭＳ 明朝"/>
      <family val="1"/>
      <charset val="128"/>
    </font>
    <font>
      <sz val="8.5"/>
      <color theme="1"/>
      <name val="ＭＳ 明朝"/>
      <family val="1"/>
      <charset val="128"/>
    </font>
    <font>
      <sz val="16"/>
      <color theme="1"/>
      <name val="ＭＳ Ｐ明朝"/>
      <family val="1"/>
      <charset val="128"/>
    </font>
    <font>
      <sz val="12"/>
      <color theme="1"/>
      <name val="ＭＳ Ｐ明朝"/>
      <family val="1"/>
      <charset val="128"/>
    </font>
    <font>
      <sz val="8"/>
      <color theme="1"/>
      <name val="ＭＳ Ｐ明朝"/>
      <family val="1"/>
      <charset val="128"/>
    </font>
    <font>
      <sz val="9"/>
      <color theme="1"/>
      <name val="ＭＳ Ｐ明朝"/>
      <family val="1"/>
      <charset val="128"/>
    </font>
    <font>
      <b/>
      <sz val="24"/>
      <color theme="1"/>
      <name val="ＭＳ Ｐ明朝"/>
      <family val="1"/>
      <charset val="128"/>
    </font>
    <font>
      <sz val="28"/>
      <color theme="1"/>
      <name val="ＭＳ Ｐ明朝"/>
      <family val="1"/>
      <charset val="128"/>
    </font>
    <font>
      <sz val="10"/>
      <color theme="1"/>
      <name val="ＭＳ Ｐ明朝"/>
      <family val="1"/>
      <charset val="128"/>
    </font>
    <font>
      <sz val="10"/>
      <name val="ＭＳ Ｐ明朝"/>
      <family val="1"/>
      <charset val="128"/>
    </font>
    <font>
      <sz val="8"/>
      <name val="ＭＳ Ｐ明朝"/>
      <family val="1"/>
      <charset val="128"/>
    </font>
    <font>
      <b/>
      <sz val="16"/>
      <name val="ＭＳ 明朝"/>
      <family val="1"/>
      <charset val="128"/>
    </font>
    <font>
      <b/>
      <sz val="18"/>
      <name val="ＭＳ ゴシック"/>
      <family val="3"/>
      <charset val="128"/>
    </font>
    <font>
      <sz val="12"/>
      <color indexed="10"/>
      <name val="ＭＳ ゴシック"/>
      <family val="3"/>
      <charset val="128"/>
    </font>
    <font>
      <sz val="11"/>
      <color theme="1"/>
      <name val="ＭＳ Ｐ明朝"/>
      <family val="1"/>
      <charset val="128"/>
    </font>
    <font>
      <sz val="14"/>
      <color theme="1"/>
      <name val="ＭＳ Ｐ明朝"/>
      <family val="1"/>
      <charset val="128"/>
    </font>
    <font>
      <sz val="20"/>
      <color theme="1"/>
      <name val="ＭＳ Ｐ明朝"/>
      <family val="1"/>
      <charset val="128"/>
    </font>
    <font>
      <sz val="10.5"/>
      <name val="ＭＳ 明朝"/>
      <family val="1"/>
      <charset val="128"/>
    </font>
    <font>
      <sz val="6"/>
      <name val="明朝"/>
      <family val="1"/>
      <charset val="128"/>
    </font>
    <font>
      <strike/>
      <sz val="11"/>
      <color rgb="FFFF0000"/>
      <name val="明朝"/>
      <family val="1"/>
      <charset val="128"/>
    </font>
    <font>
      <sz val="10"/>
      <color theme="1"/>
      <name val="游ゴシック"/>
      <family val="3"/>
      <charset val="128"/>
      <scheme val="minor"/>
    </font>
    <font>
      <sz val="12"/>
      <color theme="1"/>
      <name val="游ゴシック"/>
      <family val="3"/>
      <charset val="128"/>
      <scheme val="minor"/>
    </font>
    <font>
      <sz val="16"/>
      <color theme="1"/>
      <name val="游ゴシック"/>
      <family val="2"/>
      <charset val="128"/>
      <scheme val="minor"/>
    </font>
    <font>
      <sz val="10"/>
      <color theme="1"/>
      <name val="游ゴシック"/>
      <family val="2"/>
      <charset val="128"/>
      <scheme val="minor"/>
    </font>
    <font>
      <u/>
      <sz val="14"/>
      <color theme="1"/>
      <name val="ＭＳ 明朝"/>
      <family val="1"/>
      <charset val="128"/>
    </font>
    <font>
      <sz val="24"/>
      <color indexed="9"/>
      <name val="ＭＳ ゴシック"/>
      <family val="3"/>
      <charset val="128"/>
    </font>
    <font>
      <strike/>
      <sz val="11"/>
      <name val="ＭＳ 明朝"/>
      <family val="1"/>
      <charset val="128"/>
    </font>
    <font>
      <sz val="11"/>
      <color indexed="8"/>
      <name val="ＭＳ 明朝"/>
      <family val="1"/>
      <charset val="128"/>
    </font>
    <font>
      <sz val="10.5"/>
      <name val="ＭＳ Ｐ明朝"/>
      <family val="1"/>
      <charset val="128"/>
    </font>
    <font>
      <sz val="14"/>
      <name val="明朝"/>
      <family val="1"/>
      <charset val="128"/>
    </font>
    <font>
      <sz val="18"/>
      <name val="明朝"/>
      <family val="1"/>
      <charset val="128"/>
    </font>
    <font>
      <b/>
      <sz val="36"/>
      <name val="HGｺﾞｼｯｸM"/>
      <family val="3"/>
      <charset val="128"/>
    </font>
    <font>
      <sz val="11"/>
      <name val="游ゴシック"/>
      <family val="1"/>
      <charset val="128"/>
    </font>
    <font>
      <b/>
      <sz val="9"/>
      <color indexed="81"/>
      <name val="MS P ゴシック"/>
      <family val="3"/>
      <charset val="128"/>
    </font>
    <font>
      <b/>
      <sz val="20"/>
      <color theme="1"/>
      <name val="ＭＳ 明朝"/>
      <family val="1"/>
      <charset val="128"/>
    </font>
    <font>
      <b/>
      <sz val="18"/>
      <color theme="1"/>
      <name val="ＭＳ 明朝"/>
      <family val="1"/>
      <charset val="128"/>
    </font>
    <font>
      <strike/>
      <sz val="20"/>
      <name val="HGｺﾞｼｯｸM"/>
      <family val="3"/>
      <charset val="128"/>
    </font>
    <font>
      <b/>
      <sz val="20"/>
      <name val="ＭＳ 明朝"/>
      <family val="1"/>
      <charset val="128"/>
    </font>
    <font>
      <sz val="15"/>
      <name val="HGｺﾞｼｯｸM"/>
      <family val="3"/>
      <charset val="128"/>
    </font>
    <font>
      <sz val="20"/>
      <color theme="1"/>
      <name val="ＭＳ 明朝"/>
      <family val="1"/>
      <charset val="128"/>
    </font>
    <font>
      <sz val="8.5"/>
      <name val="ＭＳ 明朝"/>
      <family val="1"/>
      <charset val="128"/>
    </font>
    <font>
      <sz val="9.5"/>
      <name val="ＭＳ 明朝"/>
      <family val="1"/>
      <charset val="128"/>
    </font>
    <font>
      <sz val="10"/>
      <name val="ＭＳ ゴシック"/>
      <family val="2"/>
      <charset val="128"/>
    </font>
    <font>
      <sz val="12"/>
      <name val="HGｺﾞｼｯｸM"/>
      <family val="3"/>
      <charset val="128"/>
    </font>
    <font>
      <sz val="10"/>
      <name val="HGｺﾞｼｯｸM"/>
      <family val="3"/>
      <charset val="128"/>
    </font>
    <font>
      <b/>
      <sz val="16"/>
      <name val="HGｺﾞｼｯｸM"/>
      <family val="3"/>
      <charset val="128"/>
    </font>
    <font>
      <sz val="4.5"/>
      <name val="ＭＳ 明朝"/>
      <family val="1"/>
      <charset val="128"/>
    </font>
    <font>
      <sz val="7.5"/>
      <name val="ＭＳ 明朝"/>
      <family val="1"/>
      <charset val="128"/>
    </font>
    <font>
      <sz val="8"/>
      <color theme="1"/>
      <name val="ＭＳ 明朝"/>
      <family val="1"/>
      <charset val="128"/>
    </font>
    <font>
      <sz val="6"/>
      <name val="ＭＳ 明朝"/>
      <family val="2"/>
      <charset val="128"/>
    </font>
    <font>
      <u/>
      <sz val="18"/>
      <name val="HGｺﾞｼｯｸM"/>
      <family val="3"/>
      <charset val="128"/>
    </font>
    <font>
      <u/>
      <sz val="20"/>
      <name val="HGｺﾞｼｯｸM"/>
      <family val="3"/>
      <charset val="128"/>
    </font>
    <font>
      <sz val="11"/>
      <name val="ＭＳ ゴシック"/>
      <family val="2"/>
      <charset val="128"/>
    </font>
    <font>
      <sz val="11"/>
      <color theme="1"/>
      <name val="ＭＳ ゴシック"/>
      <family val="2"/>
      <charset val="128"/>
    </font>
    <font>
      <sz val="10"/>
      <name val="游ゴシック"/>
      <family val="3"/>
      <charset val="128"/>
      <scheme val="minor"/>
    </font>
    <font>
      <sz val="8"/>
      <name val="ＭＳ ゴシック"/>
      <family val="3"/>
      <charset val="128"/>
    </font>
    <font>
      <sz val="9"/>
      <name val="ＭＳ ゴシック"/>
      <family val="3"/>
      <charset val="128"/>
    </font>
    <font>
      <sz val="12"/>
      <color rgb="FFFF0000"/>
      <name val="HGｺﾞｼｯｸM"/>
      <family val="3"/>
      <charset val="128"/>
    </font>
    <font>
      <sz val="12"/>
      <color rgb="FF000000"/>
      <name val="HGｺﾞｼｯｸM"/>
      <family val="3"/>
      <charset val="128"/>
    </font>
    <font>
      <sz val="11"/>
      <color rgb="FF000000"/>
      <name val="HGｺﾞｼｯｸM"/>
      <family val="3"/>
      <charset val="128"/>
    </font>
    <font>
      <b/>
      <sz val="16"/>
      <color rgb="FF000000"/>
      <name val="HGｺﾞｼｯｸM"/>
      <family val="3"/>
      <charset val="128"/>
    </font>
    <font>
      <sz val="16"/>
      <color theme="1"/>
      <name val="HGｺﾞｼｯｸM"/>
      <family val="3"/>
      <charset val="128"/>
    </font>
    <font>
      <sz val="11"/>
      <color theme="1"/>
      <name val="HGｺﾞｼｯｸM"/>
      <family val="3"/>
      <charset val="128"/>
    </font>
    <font>
      <sz val="11"/>
      <color rgb="FFFF0000"/>
      <name val="HGｺﾞｼｯｸM"/>
      <family val="3"/>
      <charset val="128"/>
    </font>
    <font>
      <b/>
      <sz val="11"/>
      <color theme="1"/>
      <name val="HGｺﾞｼｯｸM"/>
      <family val="3"/>
      <charset val="128"/>
    </font>
    <font>
      <sz val="8"/>
      <color theme="1"/>
      <name val="HGｺﾞｼｯｸM"/>
      <family val="3"/>
      <charset val="128"/>
    </font>
    <font>
      <sz val="12"/>
      <color theme="1"/>
      <name val="HGｺﾞｼｯｸM"/>
      <family val="3"/>
      <charset val="128"/>
    </font>
    <font>
      <sz val="11"/>
      <color theme="1"/>
      <name val="HGPｺﾞｼｯｸM"/>
      <family val="3"/>
      <charset val="128"/>
    </font>
    <font>
      <sz val="11"/>
      <color rgb="FFFF0000"/>
      <name val="游ゴシック"/>
      <family val="2"/>
      <charset val="128"/>
      <scheme val="minor"/>
    </font>
    <font>
      <sz val="10"/>
      <color rgb="FF000000"/>
      <name val="Courier New"/>
      <family val="3"/>
    </font>
    <font>
      <b/>
      <sz val="12"/>
      <color theme="1"/>
      <name val="游ゴシック"/>
      <family val="3"/>
      <charset val="128"/>
      <scheme val="minor"/>
    </font>
    <font>
      <sz val="20"/>
      <color theme="1"/>
      <name val="游ゴシック"/>
      <family val="2"/>
      <charset val="128"/>
      <scheme val="minor"/>
    </font>
    <font>
      <sz val="26"/>
      <color theme="0"/>
      <name val="HGP創英角ｺﾞｼｯｸUB"/>
      <family val="3"/>
      <charset val="128"/>
    </font>
    <font>
      <sz val="22"/>
      <color rgb="FFFF0000"/>
      <name val="HGP創英角ｺﾞｼｯｸUB"/>
      <family val="3"/>
      <charset val="128"/>
    </font>
    <font>
      <sz val="26"/>
      <color theme="1"/>
      <name val="HGP創英角ｺﾞｼｯｸUB"/>
      <family val="3"/>
      <charset val="128"/>
    </font>
    <font>
      <sz val="18"/>
      <color theme="1"/>
      <name val="HGP創英角ｺﾞｼｯｸUB"/>
      <family val="3"/>
      <charset val="128"/>
    </font>
    <font>
      <sz val="14"/>
      <color theme="1"/>
      <name val="HGP創英角ｺﾞｼｯｸUB"/>
      <family val="3"/>
      <charset val="128"/>
    </font>
    <font>
      <sz val="12"/>
      <color theme="1"/>
      <name val="游ゴシック"/>
      <family val="2"/>
      <charset val="128"/>
      <scheme val="minor"/>
    </font>
    <font>
      <b/>
      <sz val="11"/>
      <color theme="1"/>
      <name val="游ゴシック"/>
      <family val="3"/>
      <charset val="128"/>
      <scheme val="minor"/>
    </font>
    <font>
      <sz val="16"/>
      <color theme="1"/>
      <name val="HGP創英角ｺﾞｼｯｸUB"/>
      <family val="3"/>
      <charset val="128"/>
    </font>
    <font>
      <sz val="11"/>
      <color rgb="FFFF0000"/>
      <name val="ＭＳ 明朝"/>
      <family val="1"/>
      <charset val="128"/>
    </font>
    <font>
      <b/>
      <u/>
      <sz val="20"/>
      <name val="HGｺﾞｼｯｸM"/>
      <family val="3"/>
      <charset val="128"/>
    </font>
    <font>
      <b/>
      <sz val="18"/>
      <color theme="1"/>
      <name val="ＭＳ Ｐゴシック"/>
      <family val="3"/>
      <charset val="128"/>
    </font>
    <font>
      <b/>
      <sz val="12"/>
      <color theme="1"/>
      <name val="ＭＳ Ｐゴシック"/>
      <family val="3"/>
      <charset val="128"/>
    </font>
    <font>
      <sz val="12"/>
      <color theme="1"/>
      <name val="ＭＳ Ｐゴシック"/>
      <family val="3"/>
      <charset val="128"/>
    </font>
    <font>
      <sz val="14"/>
      <color theme="1"/>
      <name val="ＭＳ Ｐゴシック"/>
      <family val="3"/>
      <charset val="128"/>
    </font>
    <font>
      <sz val="8"/>
      <color theme="7" tint="-0.249977111117893"/>
      <name val="ＭＳ Ｐゴシック"/>
      <family val="3"/>
      <charset val="128"/>
    </font>
    <font>
      <sz val="8"/>
      <color theme="1"/>
      <name val="ＭＳ Ｐゴシック"/>
      <family val="3"/>
      <charset val="128"/>
    </font>
    <font>
      <sz val="8"/>
      <color rgb="FF0C769E"/>
      <name val="ＭＳ Ｐゴシック"/>
      <family val="3"/>
      <charset val="128"/>
    </font>
    <font>
      <sz val="8"/>
      <color rgb="FFFF0000"/>
      <name val="ＭＳ Ｐゴシック"/>
      <family val="3"/>
      <charset val="128"/>
    </font>
    <font>
      <sz val="11"/>
      <color rgb="FFFF0000"/>
      <name val="ＭＳ Ｐゴシック"/>
      <family val="3"/>
      <charset val="128"/>
    </font>
    <font>
      <sz val="9"/>
      <color theme="1"/>
      <name val="ＭＳ Ｐゴシック"/>
      <family val="3"/>
      <charset val="128"/>
    </font>
    <font>
      <sz val="11"/>
      <color rgb="FFFF0000"/>
      <name val="ＭＳ ゴシック"/>
      <family val="2"/>
      <charset val="128"/>
    </font>
    <font>
      <b/>
      <sz val="11"/>
      <color theme="1"/>
      <name val="ＭＳ ゴシック"/>
      <family val="2"/>
      <charset val="128"/>
    </font>
    <font>
      <b/>
      <sz val="11"/>
      <color theme="1"/>
      <name val="ＭＳ Ｐゴシック"/>
      <family val="3"/>
      <charset val="128"/>
    </font>
    <font>
      <b/>
      <sz val="11"/>
      <color rgb="FFFF0000"/>
      <name val="ＭＳ Ｐゴシック"/>
      <family val="3"/>
      <charset val="128"/>
    </font>
    <font>
      <sz val="8"/>
      <name val="ＭＳ Ｐゴシック"/>
      <family val="3"/>
      <charset val="128"/>
    </font>
    <font>
      <vertAlign val="superscript"/>
      <sz val="10"/>
      <color theme="1"/>
      <name val="ＭＳ Ｐゴシック"/>
      <family val="3"/>
      <charset val="128"/>
    </font>
    <font>
      <u/>
      <sz val="11"/>
      <name val="HGｺﾞｼｯｸM"/>
      <family val="3"/>
      <charset val="128"/>
    </font>
    <font>
      <sz val="11"/>
      <color rgb="FF0070C0"/>
      <name val="ＭＳ ゴシック"/>
      <family val="2"/>
      <charset val="128"/>
    </font>
    <font>
      <b/>
      <sz val="9"/>
      <color indexed="10"/>
      <name val="MS P ゴシック"/>
      <family val="3"/>
      <charset val="128"/>
    </font>
    <font>
      <b/>
      <sz val="11"/>
      <color rgb="FFFF0000"/>
      <name val="ＭＳ ゴシック"/>
      <family val="3"/>
      <charset val="128"/>
    </font>
    <font>
      <b/>
      <sz val="11"/>
      <color rgb="FF0070C0"/>
      <name val="ＭＳ ゴシック"/>
      <family val="3"/>
      <charset val="128"/>
    </font>
    <font>
      <sz val="6"/>
      <color theme="1"/>
      <name val="ＭＳ ゴシック"/>
      <family val="3"/>
      <charset val="128"/>
    </font>
    <font>
      <sz val="8"/>
      <color rgb="FF212529"/>
      <name val="Segoe UI"/>
      <family val="2"/>
    </font>
    <font>
      <sz val="11"/>
      <name val="MS UI Gothic"/>
      <family val="1"/>
      <charset val="128"/>
    </font>
    <font>
      <sz val="11"/>
      <name val="ＭＳ ゴシック"/>
      <family val="1"/>
      <charset val="128"/>
    </font>
    <font>
      <sz val="11"/>
      <color rgb="FFFF0000"/>
      <name val="ＭＳ ゴシック"/>
      <family val="3"/>
      <charset val="128"/>
    </font>
  </fonts>
  <fills count="28">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indexed="26"/>
        <bgColor indexed="64"/>
      </patternFill>
    </fill>
    <fill>
      <patternFill patternType="solid">
        <fgColor indexed="41"/>
        <bgColor indexed="64"/>
      </patternFill>
    </fill>
    <fill>
      <patternFill patternType="solid">
        <fgColor indexed="46"/>
        <bgColor indexed="64"/>
      </patternFill>
    </fill>
    <fill>
      <patternFill patternType="solid">
        <fgColor theme="9" tint="0.59999389629810485"/>
        <bgColor indexed="64"/>
      </patternFill>
    </fill>
    <fill>
      <patternFill patternType="solid">
        <fgColor indexed="43"/>
        <bgColor indexed="64"/>
      </patternFill>
    </fill>
    <fill>
      <patternFill patternType="solid">
        <fgColor rgb="FF53D2FF"/>
        <bgColor indexed="64"/>
      </patternFill>
    </fill>
    <fill>
      <patternFill patternType="gray0625"/>
    </fill>
    <fill>
      <patternFill patternType="gray0625">
        <bgColor rgb="FFFFFF00"/>
      </patternFill>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8"/>
        <bgColor indexed="64"/>
      </patternFill>
    </fill>
    <fill>
      <patternFill patternType="solid">
        <fgColor rgb="FFF8CBAD"/>
        <bgColor indexed="64"/>
      </patternFill>
    </fill>
    <fill>
      <patternFill patternType="solid">
        <fgColor rgb="FF9BC2E6"/>
        <bgColor indexed="64"/>
      </patternFill>
    </fill>
    <fill>
      <patternFill patternType="solid">
        <fgColor rgb="FFCCFFCC"/>
        <bgColor indexed="64"/>
      </patternFill>
    </fill>
    <fill>
      <patternFill patternType="solid">
        <fgColor rgb="FF00B0F0"/>
        <bgColor indexed="64"/>
      </patternFill>
    </fill>
    <fill>
      <patternFill patternType="solid">
        <fgColor theme="4" tint="0.79998168889431442"/>
        <bgColor indexed="64"/>
      </patternFill>
    </fill>
    <fill>
      <patternFill patternType="solid">
        <fgColor rgb="FFCCFFFF"/>
        <bgColor indexed="64"/>
      </patternFill>
    </fill>
    <fill>
      <patternFill patternType="solid">
        <fgColor rgb="FF0000FF"/>
        <bgColor indexed="64"/>
      </patternFill>
    </fill>
    <fill>
      <patternFill patternType="solid">
        <fgColor rgb="FFFFCCFF"/>
        <bgColor indexed="64"/>
      </patternFill>
    </fill>
    <fill>
      <patternFill patternType="solid">
        <fgColor rgb="FFFFFFCC"/>
        <bgColor indexed="64"/>
      </patternFill>
    </fill>
    <fill>
      <patternFill patternType="solid">
        <fgColor theme="2"/>
        <bgColor indexed="64"/>
      </patternFill>
    </fill>
    <fill>
      <patternFill patternType="solid">
        <fgColor theme="0"/>
        <bgColor indexed="64"/>
      </patternFill>
    </fill>
  </fills>
  <borders count="2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indexed="64"/>
      </left>
      <right/>
      <top style="medium">
        <color indexed="64"/>
      </top>
      <bottom/>
      <diagonal/>
    </border>
    <border>
      <left style="double">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auto="1"/>
      </left>
      <right style="double">
        <color indexed="64"/>
      </right>
      <top/>
      <bottom/>
      <diagonal/>
    </border>
    <border>
      <left style="double">
        <color indexed="64"/>
      </left>
      <right/>
      <top style="thin">
        <color indexed="64"/>
      </top>
      <bottom/>
      <diagonal/>
    </border>
    <border>
      <left style="thin">
        <color auto="1"/>
      </left>
      <right style="double">
        <color auto="1"/>
      </right>
      <top/>
      <bottom style="thin">
        <color indexed="64"/>
      </bottom>
      <diagonal/>
    </border>
    <border>
      <left style="double">
        <color indexed="64"/>
      </left>
      <right/>
      <top/>
      <bottom style="thin">
        <color indexed="64"/>
      </bottom>
      <diagonal/>
    </border>
    <border>
      <left style="double">
        <color auto="1"/>
      </left>
      <right/>
      <top/>
      <bottom/>
      <diagonal/>
    </border>
    <border>
      <left/>
      <right style="medium">
        <color indexed="64"/>
      </right>
      <top style="thin">
        <color indexed="64"/>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indexed="64"/>
      </left>
      <right style="double">
        <color indexed="64"/>
      </right>
      <top style="thick">
        <color auto="1"/>
      </top>
      <bottom/>
      <diagonal/>
    </border>
    <border>
      <left style="double">
        <color indexed="64"/>
      </left>
      <right/>
      <top style="thick">
        <color auto="1"/>
      </top>
      <bottom style="thin">
        <color indexed="64"/>
      </bottom>
      <diagonal/>
    </border>
    <border>
      <left/>
      <right/>
      <top style="thick">
        <color auto="1"/>
      </top>
      <bottom style="thin">
        <color auto="1"/>
      </bottom>
      <diagonal/>
    </border>
    <border>
      <left/>
      <right style="thin">
        <color indexed="64"/>
      </right>
      <top style="thick">
        <color auto="1"/>
      </top>
      <bottom style="thin">
        <color indexed="64"/>
      </bottom>
      <diagonal/>
    </border>
    <border>
      <left style="thin">
        <color indexed="64"/>
      </left>
      <right/>
      <top style="thick">
        <color auto="1"/>
      </top>
      <bottom style="thin">
        <color indexed="64"/>
      </bottom>
      <diagonal/>
    </border>
    <border>
      <left/>
      <right style="thick">
        <color auto="1"/>
      </right>
      <top style="thick">
        <color auto="1"/>
      </top>
      <bottom style="thin">
        <color indexed="64"/>
      </bottom>
      <diagonal/>
    </border>
    <border>
      <left style="thick">
        <color auto="1"/>
      </left>
      <right style="thin">
        <color auto="1"/>
      </right>
      <top/>
      <bottom/>
      <diagonal/>
    </border>
    <border>
      <left/>
      <right style="double">
        <color indexed="64"/>
      </right>
      <top style="thin">
        <color indexed="64"/>
      </top>
      <bottom style="thin">
        <color indexed="64"/>
      </bottom>
      <diagonal/>
    </border>
    <border>
      <left/>
      <right style="thick">
        <color auto="1"/>
      </right>
      <top style="thin">
        <color indexed="64"/>
      </top>
      <bottom style="thin">
        <color indexed="64"/>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auto="1"/>
      </right>
      <top/>
      <bottom style="thick">
        <color auto="1"/>
      </bottom>
      <diagonal/>
    </border>
    <border>
      <left style="double">
        <color indexed="64"/>
      </left>
      <right/>
      <top/>
      <bottom style="thick">
        <color auto="1"/>
      </bottom>
      <diagonal/>
    </border>
    <border>
      <left/>
      <right/>
      <top/>
      <bottom style="thick">
        <color auto="1"/>
      </bottom>
      <diagonal/>
    </border>
    <border>
      <left/>
      <right style="thin">
        <color indexed="64"/>
      </right>
      <top/>
      <bottom style="thick">
        <color auto="1"/>
      </bottom>
      <diagonal/>
    </border>
    <border>
      <left style="thin">
        <color indexed="64"/>
      </left>
      <right/>
      <top/>
      <bottom style="thick">
        <color auto="1"/>
      </bottom>
      <diagonal/>
    </border>
    <border>
      <left style="thin">
        <color indexed="64"/>
      </left>
      <right/>
      <top style="thin">
        <color indexed="64"/>
      </top>
      <bottom style="thick">
        <color auto="1"/>
      </bottom>
      <diagonal/>
    </border>
    <border>
      <left/>
      <right style="thin">
        <color indexed="64"/>
      </right>
      <top style="thin">
        <color indexed="64"/>
      </top>
      <bottom style="thick">
        <color auto="1"/>
      </bottom>
      <diagonal/>
    </border>
    <border>
      <left/>
      <right/>
      <top style="thin">
        <color indexed="64"/>
      </top>
      <bottom style="thick">
        <color auto="1"/>
      </bottom>
      <diagonal/>
    </border>
    <border>
      <left/>
      <right style="thick">
        <color auto="1"/>
      </right>
      <top style="thin">
        <color indexed="64"/>
      </top>
      <bottom style="thick">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auto="1"/>
      </left>
      <right style="thin">
        <color auto="1"/>
      </right>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double">
        <color auto="1"/>
      </left>
      <right style="thin">
        <color indexed="64"/>
      </right>
      <top style="medium">
        <color indexed="64"/>
      </top>
      <bottom/>
      <diagonal/>
    </border>
    <border>
      <left style="thin">
        <color auto="1"/>
      </left>
      <right style="double">
        <color auto="1"/>
      </right>
      <top style="medium">
        <color auto="1"/>
      </top>
      <bottom style="thin">
        <color indexed="64"/>
      </bottom>
      <diagonal/>
    </border>
    <border>
      <left/>
      <right/>
      <top style="medium">
        <color indexed="64"/>
      </top>
      <bottom style="thin">
        <color indexed="64"/>
      </bottom>
      <diagonal/>
    </border>
    <border>
      <left style="dotted">
        <color indexed="64"/>
      </left>
      <right/>
      <top style="medium">
        <color auto="1"/>
      </top>
      <bottom/>
      <diagonal/>
    </border>
    <border>
      <left style="dotted">
        <color indexed="64"/>
      </left>
      <right style="thin">
        <color indexed="64"/>
      </right>
      <top style="medium">
        <color auto="1"/>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thin">
        <color indexed="64"/>
      </left>
      <right/>
      <top/>
      <bottom style="double">
        <color auto="1"/>
      </bottom>
      <diagonal/>
    </border>
    <border>
      <left style="double">
        <color auto="1"/>
      </left>
      <right style="thin">
        <color auto="1"/>
      </right>
      <top style="thin">
        <color indexed="64"/>
      </top>
      <bottom style="double">
        <color auto="1"/>
      </bottom>
      <diagonal/>
    </border>
    <border>
      <left style="thin">
        <color auto="1"/>
      </left>
      <right style="double">
        <color auto="1"/>
      </right>
      <top/>
      <bottom style="double">
        <color auto="1"/>
      </bottom>
      <diagonal/>
    </border>
    <border>
      <left/>
      <right/>
      <top style="thin">
        <color indexed="64"/>
      </top>
      <bottom style="double">
        <color auto="1"/>
      </bottom>
      <diagonal/>
    </border>
    <border>
      <left style="dotted">
        <color indexed="64"/>
      </left>
      <right/>
      <top/>
      <bottom style="double">
        <color auto="1"/>
      </bottom>
      <diagonal/>
    </border>
    <border>
      <left style="dotted">
        <color indexed="64"/>
      </left>
      <right style="thin">
        <color indexed="64"/>
      </right>
      <top/>
      <bottom style="double">
        <color auto="1"/>
      </bottom>
      <diagonal/>
    </border>
    <border>
      <left style="double">
        <color auto="1"/>
      </left>
      <right style="thin">
        <color auto="1"/>
      </right>
      <top/>
      <bottom style="thin">
        <color auto="1"/>
      </bottom>
      <diagonal/>
    </border>
    <border>
      <left style="dotted">
        <color indexed="64"/>
      </left>
      <right style="dotted">
        <color indexed="64"/>
      </right>
      <top style="double">
        <color auto="1"/>
      </top>
      <bottom style="thin">
        <color indexed="64"/>
      </bottom>
      <diagonal/>
    </border>
    <border>
      <left style="dotted">
        <color indexed="64"/>
      </left>
      <right style="thin">
        <color indexed="64"/>
      </right>
      <top/>
      <bottom/>
      <diagonal/>
    </border>
    <border>
      <left style="thin">
        <color indexed="64"/>
      </left>
      <right/>
      <top/>
      <bottom style="medium">
        <color indexed="64"/>
      </bottom>
      <diagonal/>
    </border>
    <border>
      <left style="double">
        <color auto="1"/>
      </left>
      <right style="thin">
        <color auto="1"/>
      </right>
      <top style="thin">
        <color indexed="64"/>
      </top>
      <bottom style="medium">
        <color indexed="64"/>
      </bottom>
      <diagonal/>
    </border>
    <border>
      <left style="thin">
        <color auto="1"/>
      </left>
      <right style="double">
        <color auto="1"/>
      </right>
      <top style="thin">
        <color indexed="64"/>
      </top>
      <bottom style="medium">
        <color auto="1"/>
      </bottom>
      <diagonal/>
    </border>
    <border>
      <left style="dotted">
        <color indexed="64"/>
      </left>
      <right style="thin">
        <color indexed="64"/>
      </right>
      <top/>
      <bottom style="medium">
        <color auto="1"/>
      </bottom>
      <diagonal/>
    </border>
    <border>
      <left style="dotted">
        <color indexed="64"/>
      </left>
      <right style="dotted">
        <color indexed="64"/>
      </right>
      <top style="medium">
        <color indexed="64"/>
      </top>
      <bottom style="thin">
        <color indexed="64"/>
      </bottom>
      <diagonal/>
    </border>
    <border>
      <left style="dotted">
        <color indexed="64"/>
      </left>
      <right/>
      <top/>
      <bottom style="medium">
        <color auto="1"/>
      </bottom>
      <diagonal/>
    </border>
    <border>
      <left style="medium">
        <color auto="1"/>
      </left>
      <right style="thin">
        <color auto="1"/>
      </right>
      <top style="double">
        <color auto="1"/>
      </top>
      <bottom/>
      <diagonal/>
    </border>
    <border>
      <left style="dotted">
        <color indexed="64"/>
      </left>
      <right style="dotted">
        <color indexed="64"/>
      </right>
      <top/>
      <bottom style="medium">
        <color indexed="64"/>
      </bottom>
      <diagonal/>
    </border>
    <border>
      <left style="thin">
        <color auto="1"/>
      </left>
      <right style="double">
        <color indexed="64"/>
      </right>
      <top style="medium">
        <color auto="1"/>
      </top>
      <bottom/>
      <diagonal/>
    </border>
    <border>
      <left style="dotted">
        <color indexed="64"/>
      </left>
      <right style="dotted">
        <color indexed="64"/>
      </right>
      <top/>
      <bottom style="thin">
        <color indexed="64"/>
      </bottom>
      <diagonal/>
    </border>
    <border>
      <left style="thin">
        <color auto="1"/>
      </left>
      <right style="double">
        <color auto="1"/>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right/>
      <top/>
      <bottom style="dashed">
        <color indexed="64"/>
      </bottom>
      <diagonal/>
    </border>
    <border>
      <left style="double">
        <color auto="1"/>
      </left>
      <right/>
      <top style="medium">
        <color auto="1"/>
      </top>
      <bottom style="thin">
        <color auto="1"/>
      </bottom>
      <diagonal/>
    </border>
    <border>
      <left style="thin">
        <color indexed="64"/>
      </left>
      <right style="double">
        <color indexed="64"/>
      </right>
      <top style="thin">
        <color indexed="64"/>
      </top>
      <bottom style="thin">
        <color indexed="64"/>
      </bottom>
      <diagonal/>
    </border>
    <border>
      <left style="double">
        <color indexed="64"/>
      </left>
      <right style="double">
        <color auto="1"/>
      </right>
      <top style="thin">
        <color auto="1"/>
      </top>
      <bottom/>
      <diagonal/>
    </border>
    <border>
      <left style="double">
        <color indexed="64"/>
      </left>
      <right style="double">
        <color auto="1"/>
      </right>
      <top/>
      <bottom style="medium">
        <color auto="1"/>
      </bottom>
      <diagonal/>
    </border>
    <border>
      <left style="double">
        <color auto="1"/>
      </left>
      <right style="thin">
        <color indexed="64"/>
      </right>
      <top/>
      <bottom/>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auto="1"/>
      </left>
      <right/>
      <top style="medium">
        <color auto="1"/>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diagonalUp="1">
      <left style="thin">
        <color auto="1"/>
      </left>
      <right style="thin">
        <color auto="1"/>
      </right>
      <top/>
      <bottom style="thin">
        <color auto="1"/>
      </bottom>
      <diagonal style="hair">
        <color auto="1"/>
      </diagonal>
    </border>
    <border diagonalUp="1">
      <left style="thin">
        <color auto="1"/>
      </left>
      <right style="thin">
        <color auto="1"/>
      </right>
      <top style="thin">
        <color auto="1"/>
      </top>
      <bottom style="thin">
        <color auto="1"/>
      </bottom>
      <diagonal style="hair">
        <color auto="1"/>
      </diagonal>
    </border>
    <border diagonalUp="1">
      <left style="thin">
        <color auto="1"/>
      </left>
      <right style="thin">
        <color auto="1"/>
      </right>
      <top style="thin">
        <color auto="1"/>
      </top>
      <bottom style="medium">
        <color auto="1"/>
      </bottom>
      <diagonal style="thin">
        <color auto="1"/>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auto="1"/>
      </top>
      <bottom style="hair">
        <color indexed="64"/>
      </bottom>
      <diagonal/>
    </border>
    <border>
      <left style="hair">
        <color auto="1"/>
      </left>
      <right style="hair">
        <color auto="1"/>
      </right>
      <top/>
      <bottom style="hair">
        <color auto="1"/>
      </bottom>
      <diagonal/>
    </border>
    <border>
      <left style="thin">
        <color indexed="64"/>
      </left>
      <right style="hair">
        <color auto="1"/>
      </right>
      <top/>
      <bottom style="hair">
        <color auto="1"/>
      </bottom>
      <diagonal/>
    </border>
    <border>
      <left style="hair">
        <color auto="1"/>
      </left>
      <right style="hair">
        <color auto="1"/>
      </right>
      <top style="hair">
        <color auto="1"/>
      </top>
      <bottom/>
      <diagonal/>
    </border>
    <border>
      <left style="thin">
        <color indexed="64"/>
      </left>
      <right style="hair">
        <color auto="1"/>
      </right>
      <top style="hair">
        <color auto="1"/>
      </top>
      <bottom/>
      <diagonal/>
    </border>
    <border>
      <left style="thin">
        <color indexed="64"/>
      </left>
      <right style="thin">
        <color indexed="64"/>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auto="1"/>
      </right>
      <top/>
      <bottom/>
      <diagonal/>
    </border>
    <border>
      <left style="hair">
        <color auto="1"/>
      </left>
      <right style="thin">
        <color indexed="64"/>
      </right>
      <top/>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right style="thin">
        <color indexed="64"/>
      </right>
      <top style="hair">
        <color auto="1"/>
      </top>
      <bottom/>
      <diagonal/>
    </border>
    <border>
      <left/>
      <right style="thin">
        <color indexed="64"/>
      </right>
      <top/>
      <bottom style="hair">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right style="medium">
        <color auto="1"/>
      </right>
      <top style="hair">
        <color auto="1"/>
      </top>
      <bottom style="hair">
        <color auto="1"/>
      </bottom>
      <diagonal/>
    </border>
    <border>
      <left style="medium">
        <color auto="1"/>
      </left>
      <right style="medium">
        <color auto="1"/>
      </right>
      <top/>
      <bottom style="thin">
        <color auto="1"/>
      </bottom>
      <diagonal/>
    </border>
    <border>
      <left style="medium">
        <color auto="1"/>
      </left>
      <right style="medium">
        <color auto="1"/>
      </right>
      <top style="hair">
        <color auto="1"/>
      </top>
      <bottom style="thin">
        <color auto="1"/>
      </bottom>
      <diagonal/>
    </border>
    <border>
      <left/>
      <right style="medium">
        <color auto="1"/>
      </right>
      <top style="hair">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hair">
        <color auto="1"/>
      </bottom>
      <diagonal/>
    </border>
    <border>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hair">
        <color auto="1"/>
      </top>
      <bottom style="thin">
        <color auto="1"/>
      </bottom>
      <diagonal/>
    </border>
    <border>
      <left style="medium">
        <color auto="1"/>
      </left>
      <right style="medium">
        <color auto="1"/>
      </right>
      <top style="hair">
        <color auto="1"/>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auto="1"/>
      </bottom>
      <diagonal/>
    </border>
  </borders>
  <cellStyleXfs count="35">
    <xf numFmtId="0" fontId="0" fillId="0" borderId="0">
      <alignment vertical="center"/>
    </xf>
    <xf numFmtId="0" fontId="3" fillId="0" borderId="0">
      <alignment vertical="center"/>
    </xf>
    <xf numFmtId="0" fontId="9" fillId="0" borderId="0" applyNumberFormat="0" applyFill="0" applyBorder="0" applyAlignment="0" applyProtection="0">
      <alignment vertical="center"/>
    </xf>
    <xf numFmtId="0" fontId="16" fillId="0" borderId="0">
      <alignment vertical="center"/>
    </xf>
    <xf numFmtId="0" fontId="19" fillId="0" borderId="0">
      <alignment vertical="center"/>
    </xf>
    <xf numFmtId="0" fontId="21" fillId="0" borderId="0">
      <alignment vertical="center"/>
    </xf>
    <xf numFmtId="0" fontId="28" fillId="0" borderId="0"/>
    <xf numFmtId="0" fontId="19" fillId="0" borderId="0">
      <alignment vertical="center"/>
    </xf>
    <xf numFmtId="0" fontId="21" fillId="0" borderId="0">
      <alignment vertical="center"/>
    </xf>
    <xf numFmtId="177" fontId="21" fillId="0" borderId="0" applyFont="0" applyFill="0" applyBorder="0" applyAlignment="0" applyProtection="0">
      <alignment vertical="center"/>
    </xf>
    <xf numFmtId="38" fontId="21" fillId="0" borderId="0" applyFont="0" applyFill="0" applyBorder="0" applyAlignment="0" applyProtection="0">
      <alignment vertical="center"/>
    </xf>
    <xf numFmtId="0" fontId="28" fillId="0" borderId="0"/>
    <xf numFmtId="0" fontId="28" fillId="0" borderId="0"/>
    <xf numFmtId="38" fontId="16" fillId="0" borderId="0" applyFont="0" applyFill="0" applyBorder="0" applyAlignment="0" applyProtection="0">
      <alignment vertical="center"/>
    </xf>
    <xf numFmtId="0" fontId="39" fillId="0" borderId="0"/>
    <xf numFmtId="0" fontId="16" fillId="0" borderId="0"/>
    <xf numFmtId="38" fontId="19" fillId="0" borderId="0" applyFont="0" applyFill="0" applyBorder="0" applyAlignment="0" applyProtection="0">
      <alignment vertical="center"/>
    </xf>
    <xf numFmtId="0" fontId="28" fillId="0" borderId="0"/>
    <xf numFmtId="0" fontId="16" fillId="0" borderId="0"/>
    <xf numFmtId="0" fontId="28" fillId="0" borderId="0"/>
    <xf numFmtId="0" fontId="28" fillId="0" borderId="0"/>
    <xf numFmtId="177" fontId="16" fillId="0" borderId="0" applyFont="0" applyFill="0" applyBorder="0" applyAlignment="0" applyProtection="0"/>
    <xf numFmtId="0" fontId="28" fillId="0" borderId="0"/>
    <xf numFmtId="0" fontId="28" fillId="0" borderId="0"/>
    <xf numFmtId="38" fontId="39" fillId="0" borderId="0" applyFont="0" applyFill="0" applyBorder="0" applyAlignment="0" applyProtection="0">
      <alignment vertical="center"/>
    </xf>
    <xf numFmtId="38" fontId="16" fillId="0" borderId="0" applyFont="0" applyFill="0" applyBorder="0" applyAlignment="0" applyProtection="0"/>
    <xf numFmtId="0" fontId="28" fillId="0" borderId="0"/>
    <xf numFmtId="0" fontId="28" fillId="0" borderId="0"/>
    <xf numFmtId="0" fontId="28" fillId="0" borderId="0"/>
    <xf numFmtId="0" fontId="16" fillId="0" borderId="0"/>
    <xf numFmtId="0" fontId="13" fillId="0" borderId="0">
      <alignment vertical="center"/>
    </xf>
    <xf numFmtId="0" fontId="3" fillId="0" borderId="0">
      <alignment vertical="center"/>
    </xf>
    <xf numFmtId="0" fontId="1" fillId="0" borderId="0">
      <alignment vertical="center"/>
    </xf>
    <xf numFmtId="9" fontId="109" fillId="0" borderId="0" applyFont="0" applyFill="0" applyBorder="0" applyAlignment="0" applyProtection="0">
      <alignment vertical="center"/>
    </xf>
    <xf numFmtId="38" fontId="109" fillId="0" borderId="0" applyFont="0" applyFill="0" applyBorder="0" applyAlignment="0" applyProtection="0">
      <alignment vertical="center"/>
    </xf>
  </cellStyleXfs>
  <cellXfs count="2844">
    <xf numFmtId="0" fontId="0" fillId="0" borderId="0" xfId="0">
      <alignment vertical="center"/>
    </xf>
    <xf numFmtId="0" fontId="5" fillId="0" borderId="1" xfId="1" applyFont="1" applyBorder="1" applyAlignment="1">
      <alignment horizontal="left" vertical="center" wrapText="1"/>
    </xf>
    <xf numFmtId="0" fontId="5" fillId="0" borderId="1" xfId="1" applyFont="1" applyBorder="1" applyAlignment="1">
      <alignment vertical="center" wrapText="1"/>
    </xf>
    <xf numFmtId="0" fontId="10" fillId="0" borderId="1" xfId="1" applyFont="1" applyBorder="1" applyAlignment="1">
      <alignment horizontal="center" vertical="center"/>
    </xf>
    <xf numFmtId="0" fontId="5" fillId="4" borderId="1" xfId="1" applyFont="1" applyFill="1" applyBorder="1" applyAlignment="1">
      <alignment vertical="center" textRotation="255" wrapText="1"/>
    </xf>
    <xf numFmtId="0" fontId="5" fillId="0" borderId="8" xfId="1" applyFont="1" applyBorder="1">
      <alignment vertical="center"/>
    </xf>
    <xf numFmtId="0" fontId="5" fillId="0" borderId="0" xfId="1" applyFont="1">
      <alignment vertical="center"/>
    </xf>
    <xf numFmtId="0" fontId="12" fillId="0" borderId="0" xfId="1" applyFont="1">
      <alignment vertical="center"/>
    </xf>
    <xf numFmtId="0" fontId="12" fillId="0" borderId="0" xfId="1" applyFont="1" applyAlignment="1">
      <alignment horizontal="center" vertical="center"/>
    </xf>
    <xf numFmtId="0" fontId="12" fillId="0" borderId="0" xfId="1" applyFont="1" applyAlignment="1">
      <alignment horizontal="left" vertical="center"/>
    </xf>
    <xf numFmtId="0" fontId="17" fillId="0" borderId="0" xfId="3" applyFont="1">
      <alignment vertical="center"/>
    </xf>
    <xf numFmtId="0" fontId="16" fillId="0" borderId="0" xfId="3">
      <alignment vertical="center"/>
    </xf>
    <xf numFmtId="0" fontId="16" fillId="0" borderId="0" xfId="3" applyAlignment="1">
      <alignment horizontal="right" vertical="center"/>
    </xf>
    <xf numFmtId="0" fontId="16" fillId="0" borderId="0" xfId="3" applyAlignment="1">
      <alignment horizontal="left" vertical="center"/>
    </xf>
    <xf numFmtId="0" fontId="16" fillId="0" borderId="0" xfId="3" applyAlignment="1">
      <alignment horizontal="center" vertical="center"/>
    </xf>
    <xf numFmtId="0" fontId="19" fillId="0" borderId="0" xfId="4">
      <alignment vertical="center"/>
    </xf>
    <xf numFmtId="0" fontId="22" fillId="0" borderId="0" xfId="5" applyFont="1">
      <alignment vertical="center"/>
    </xf>
    <xf numFmtId="0" fontId="23" fillId="0" borderId="0" xfId="4" applyFont="1">
      <alignment vertical="center"/>
    </xf>
    <xf numFmtId="0" fontId="24" fillId="0" borderId="0" xfId="4" applyFont="1" applyAlignment="1">
      <alignment horizontal="right" vertical="center"/>
    </xf>
    <xf numFmtId="0" fontId="19" fillId="0" borderId="16" xfId="4" applyBorder="1">
      <alignment vertical="center"/>
    </xf>
    <xf numFmtId="0" fontId="19" fillId="0" borderId="17" xfId="4" applyBorder="1">
      <alignment vertical="center"/>
    </xf>
    <xf numFmtId="0" fontId="19" fillId="0" borderId="22" xfId="4" applyBorder="1">
      <alignment vertical="center"/>
    </xf>
    <xf numFmtId="0" fontId="19" fillId="0" borderId="28" xfId="4" applyBorder="1">
      <alignment vertical="center"/>
    </xf>
    <xf numFmtId="0" fontId="19" fillId="0" borderId="29" xfId="4" applyBorder="1">
      <alignment vertical="center"/>
    </xf>
    <xf numFmtId="0" fontId="24" fillId="0" borderId="0" xfId="4" applyFont="1">
      <alignment vertical="center"/>
    </xf>
    <xf numFmtId="0" fontId="24" fillId="0" borderId="0" xfId="7" applyFont="1">
      <alignment vertical="center"/>
    </xf>
    <xf numFmtId="0" fontId="24" fillId="0" borderId="0" xfId="7" applyFont="1" applyAlignment="1">
      <alignment horizontal="right" vertical="center"/>
    </xf>
    <xf numFmtId="0" fontId="24" fillId="0" borderId="0" xfId="8" applyFont="1" applyAlignment="1"/>
    <xf numFmtId="0" fontId="29" fillId="0" borderId="0" xfId="8" applyFont="1" applyAlignment="1">
      <alignment horizontal="centerContinuous"/>
    </xf>
    <xf numFmtId="0" fontId="24" fillId="0" borderId="0" xfId="8" applyFont="1" applyAlignment="1">
      <alignment horizontal="right"/>
    </xf>
    <xf numFmtId="0" fontId="24" fillId="0" borderId="11" xfId="8" applyFont="1" applyBorder="1" applyAlignment="1">
      <alignment horizontal="right" vertical="center"/>
    </xf>
    <xf numFmtId="0" fontId="24" fillId="0" borderId="9" xfId="8" applyFont="1" applyBorder="1" applyAlignment="1"/>
    <xf numFmtId="0" fontId="24" fillId="0" borderId="8" xfId="8" applyFont="1" applyBorder="1" applyAlignment="1"/>
    <xf numFmtId="0" fontId="24" fillId="0" borderId="6" xfId="8" applyFont="1" applyBorder="1" applyAlignment="1"/>
    <xf numFmtId="0" fontId="24" fillId="0" borderId="34" xfId="8" applyFont="1" applyBorder="1" applyAlignment="1"/>
    <xf numFmtId="0" fontId="24" fillId="0" borderId="38" xfId="8" applyFont="1" applyBorder="1" applyAlignment="1"/>
    <xf numFmtId="0" fontId="24" fillId="0" borderId="0" xfId="8" applyFont="1" applyAlignment="1">
      <alignment horizontal="centerContinuous" vertical="center"/>
    </xf>
    <xf numFmtId="0" fontId="24" fillId="0" borderId="39" xfId="8" applyFont="1" applyBorder="1" applyAlignment="1">
      <alignment horizontal="centerContinuous" vertical="center"/>
    </xf>
    <xf numFmtId="0" fontId="24" fillId="0" borderId="40" xfId="8" applyFont="1" applyBorder="1" applyAlignment="1"/>
    <xf numFmtId="0" fontId="24" fillId="0" borderId="41" xfId="8" applyFont="1" applyBorder="1" applyAlignment="1"/>
    <xf numFmtId="0" fontId="24" fillId="0" borderId="42" xfId="8" applyFont="1" applyBorder="1" applyAlignment="1"/>
    <xf numFmtId="0" fontId="24" fillId="0" borderId="10" xfId="8" applyFont="1" applyBorder="1" applyAlignment="1"/>
    <xf numFmtId="0" fontId="24" fillId="0" borderId="14" xfId="8" applyFont="1" applyBorder="1" applyAlignment="1"/>
    <xf numFmtId="0" fontId="24" fillId="0" borderId="7" xfId="8" applyFont="1" applyBorder="1" applyAlignment="1"/>
    <xf numFmtId="0" fontId="19" fillId="0" borderId="0" xfId="8" applyFont="1" applyAlignment="1">
      <alignment horizontal="right"/>
    </xf>
    <xf numFmtId="0" fontId="19" fillId="0" borderId="0" xfId="8" applyFont="1" applyAlignment="1">
      <alignment horizontal="left"/>
    </xf>
    <xf numFmtId="0" fontId="19" fillId="0" borderId="0" xfId="8" applyFont="1" applyAlignment="1"/>
    <xf numFmtId="0" fontId="19" fillId="0" borderId="0" xfId="8" quotePrefix="1" applyFont="1" applyAlignment="1">
      <alignment horizontal="right"/>
    </xf>
    <xf numFmtId="0" fontId="24" fillId="0" borderId="0" xfId="11" applyFont="1"/>
    <xf numFmtId="0" fontId="28" fillId="0" borderId="0" xfId="11"/>
    <xf numFmtId="0" fontId="28" fillId="0" borderId="0" xfId="11" applyAlignment="1">
      <alignment horizontal="right"/>
    </xf>
    <xf numFmtId="0" fontId="28" fillId="0" borderId="0" xfId="12"/>
    <xf numFmtId="0" fontId="38" fillId="0" borderId="0" xfId="11" applyFont="1" applyAlignment="1">
      <alignment horizontal="centerContinuous"/>
    </xf>
    <xf numFmtId="0" fontId="28" fillId="0" borderId="0" xfId="11" applyAlignment="1">
      <alignment horizontal="centerContinuous"/>
    </xf>
    <xf numFmtId="0" fontId="28" fillId="0" borderId="11" xfId="11" applyBorder="1"/>
    <xf numFmtId="0" fontId="28" fillId="0" borderId="12" xfId="11" applyBorder="1"/>
    <xf numFmtId="0" fontId="28" fillId="0" borderId="13" xfId="11" applyBorder="1"/>
    <xf numFmtId="0" fontId="18" fillId="0" borderId="0" xfId="3" applyFont="1">
      <alignment vertical="center"/>
    </xf>
    <xf numFmtId="0" fontId="16" fillId="0" borderId="0" xfId="3" applyAlignment="1">
      <alignment vertical="center" shrinkToFit="1"/>
    </xf>
    <xf numFmtId="38" fontId="16" fillId="0" borderId="0" xfId="13" applyFont="1">
      <alignment vertical="center"/>
    </xf>
    <xf numFmtId="0" fontId="16" fillId="0" borderId="0" xfId="14" applyFont="1" applyAlignment="1">
      <alignment vertical="center"/>
    </xf>
    <xf numFmtId="0" fontId="16" fillId="0" borderId="0" xfId="3" applyAlignment="1"/>
    <xf numFmtId="0" fontId="16" fillId="0" borderId="0" xfId="3" applyAlignment="1">
      <alignment shrinkToFit="1"/>
    </xf>
    <xf numFmtId="0" fontId="16" fillId="0" borderId="0" xfId="3" applyAlignment="1">
      <alignment horizontal="center"/>
    </xf>
    <xf numFmtId="38" fontId="16" fillId="0" borderId="0" xfId="13" applyFont="1" applyBorder="1" applyAlignment="1"/>
    <xf numFmtId="0" fontId="16" fillId="0" borderId="0" xfId="14" applyFont="1"/>
    <xf numFmtId="0" fontId="16" fillId="0" borderId="34" xfId="14" applyFont="1" applyBorder="1" applyAlignment="1">
      <alignment vertical="center"/>
    </xf>
    <xf numFmtId="0" fontId="16" fillId="0" borderId="1" xfId="3" applyBorder="1" applyAlignment="1">
      <alignment horizontal="center" vertical="center"/>
    </xf>
    <xf numFmtId="0" fontId="39" fillId="0" borderId="10" xfId="14" applyBorder="1" applyAlignment="1">
      <alignment horizontal="center" vertical="center" wrapText="1"/>
    </xf>
    <xf numFmtId="0" fontId="39" fillId="0" borderId="1" xfId="14" applyBorder="1" applyAlignment="1">
      <alignment horizontal="center" vertical="center"/>
    </xf>
    <xf numFmtId="0" fontId="39" fillId="0" borderId="1" xfId="14" applyBorder="1" applyAlignment="1">
      <alignment horizontal="center" vertical="center" shrinkToFit="1"/>
    </xf>
    <xf numFmtId="0" fontId="40" fillId="4" borderId="4" xfId="3" applyFont="1" applyFill="1" applyBorder="1" applyAlignment="1">
      <alignment horizontal="center" vertical="center" wrapText="1"/>
    </xf>
    <xf numFmtId="0" fontId="40" fillId="4" borderId="4" xfId="3" applyFont="1" applyFill="1" applyBorder="1" applyAlignment="1">
      <alignment horizontal="center" vertical="center" shrinkToFit="1"/>
    </xf>
    <xf numFmtId="0" fontId="40" fillId="4" borderId="4" xfId="14" applyFont="1" applyFill="1" applyBorder="1" applyAlignment="1">
      <alignment horizontal="center" vertical="center" wrapText="1"/>
    </xf>
    <xf numFmtId="0" fontId="40" fillId="4" borderId="4" xfId="14" applyFont="1" applyFill="1" applyBorder="1" applyAlignment="1">
      <alignment horizontal="center" vertical="center" shrinkToFit="1"/>
    </xf>
    <xf numFmtId="0" fontId="16" fillId="4" borderId="4" xfId="3" applyFill="1" applyBorder="1" applyAlignment="1">
      <alignment horizontal="center" vertical="center" wrapText="1"/>
    </xf>
    <xf numFmtId="0" fontId="16" fillId="0" borderId="15" xfId="3" applyBorder="1" applyAlignment="1">
      <alignment horizontal="center" vertical="center"/>
    </xf>
    <xf numFmtId="0" fontId="16" fillId="0" borderId="15" xfId="3" applyBorder="1">
      <alignment vertical="center"/>
    </xf>
    <xf numFmtId="0" fontId="16" fillId="0" borderId="15" xfId="3" applyBorder="1" applyAlignment="1">
      <alignment vertical="center" shrinkToFit="1"/>
    </xf>
    <xf numFmtId="38" fontId="16" fillId="0" borderId="15" xfId="13" applyFont="1" applyBorder="1" applyAlignment="1">
      <alignment horizontal="right" vertical="center"/>
    </xf>
    <xf numFmtId="38" fontId="16" fillId="8" borderId="15" xfId="13" applyFont="1" applyFill="1" applyBorder="1" applyAlignment="1">
      <alignment horizontal="right" vertical="center"/>
    </xf>
    <xf numFmtId="0" fontId="16" fillId="0" borderId="15" xfId="3" applyBorder="1" applyAlignment="1">
      <alignment horizontal="right" vertical="center"/>
    </xf>
    <xf numFmtId="38" fontId="16" fillId="0" borderId="15" xfId="13" applyFont="1" applyFill="1" applyBorder="1" applyAlignment="1">
      <alignment horizontal="right" vertical="center"/>
    </xf>
    <xf numFmtId="0" fontId="16" fillId="8" borderId="15" xfId="3" applyFill="1" applyBorder="1" applyAlignment="1">
      <alignment horizontal="right" vertical="center"/>
    </xf>
    <xf numFmtId="0" fontId="16" fillId="8" borderId="15" xfId="3" applyFill="1" applyBorder="1">
      <alignment vertical="center"/>
    </xf>
    <xf numFmtId="38" fontId="16" fillId="0" borderId="15" xfId="13" applyFont="1" applyBorder="1">
      <alignment vertical="center"/>
    </xf>
    <xf numFmtId="38" fontId="16" fillId="8" borderId="15" xfId="13" applyFont="1" applyFill="1" applyBorder="1">
      <alignment vertical="center"/>
    </xf>
    <xf numFmtId="0" fontId="16" fillId="0" borderId="3" xfId="3" applyBorder="1" applyAlignment="1">
      <alignment horizontal="center" vertical="center"/>
    </xf>
    <xf numFmtId="0" fontId="16" fillId="0" borderId="3" xfId="3" applyBorder="1">
      <alignment vertical="center"/>
    </xf>
    <xf numFmtId="0" fontId="16" fillId="0" borderId="3" xfId="3" applyBorder="1" applyAlignment="1">
      <alignment vertical="center" shrinkToFit="1"/>
    </xf>
    <xf numFmtId="38" fontId="16" fillId="0" borderId="3" xfId="13" applyFont="1" applyBorder="1" applyAlignment="1">
      <alignment horizontal="right" vertical="center"/>
    </xf>
    <xf numFmtId="38" fontId="16" fillId="8" borderId="3" xfId="13" applyFont="1" applyFill="1" applyBorder="1" applyAlignment="1">
      <alignment horizontal="right" vertical="center"/>
    </xf>
    <xf numFmtId="0" fontId="16" fillId="0" borderId="3" xfId="3" applyBorder="1" applyAlignment="1">
      <alignment horizontal="right" vertical="center"/>
    </xf>
    <xf numFmtId="38" fontId="16" fillId="0" borderId="3" xfId="13" applyFont="1" applyFill="1" applyBorder="1" applyAlignment="1">
      <alignment horizontal="right" vertical="center"/>
    </xf>
    <xf numFmtId="0" fontId="16" fillId="8" borderId="3" xfId="3" applyFill="1" applyBorder="1" applyAlignment="1">
      <alignment horizontal="right" vertical="center"/>
    </xf>
    <xf numFmtId="0" fontId="16" fillId="8" borderId="3" xfId="3" applyFill="1" applyBorder="1">
      <alignment vertical="center"/>
    </xf>
    <xf numFmtId="38" fontId="16" fillId="0" borderId="3" xfId="13" applyFont="1" applyBorder="1">
      <alignment vertical="center"/>
    </xf>
    <xf numFmtId="0" fontId="16" fillId="0" borderId="3" xfId="14" applyFont="1" applyBorder="1" applyAlignment="1">
      <alignment vertical="center"/>
    </xf>
    <xf numFmtId="38" fontId="16" fillId="8" borderId="3" xfId="13" applyFont="1" applyFill="1" applyBorder="1">
      <alignment vertical="center"/>
    </xf>
    <xf numFmtId="0" fontId="16" fillId="0" borderId="0" xfId="3" applyAlignment="1">
      <alignment horizontal="right" vertical="center" wrapText="1"/>
    </xf>
    <xf numFmtId="0" fontId="42" fillId="0" borderId="1" xfId="3" applyFont="1" applyBorder="1" applyAlignment="1">
      <alignment horizontal="center" vertical="center" shrinkToFit="1"/>
    </xf>
    <xf numFmtId="0" fontId="42" fillId="0" borderId="1" xfId="3" applyFont="1" applyBorder="1" applyAlignment="1">
      <alignment vertical="center" shrinkToFit="1"/>
    </xf>
    <xf numFmtId="0" fontId="16" fillId="0" borderId="43" xfId="3" applyBorder="1" applyAlignment="1">
      <alignment vertical="center" shrinkToFit="1"/>
    </xf>
    <xf numFmtId="0" fontId="16" fillId="0" borderId="44" xfId="3" applyBorder="1" applyAlignment="1">
      <alignment vertical="center" shrinkToFit="1"/>
    </xf>
    <xf numFmtId="0" fontId="16" fillId="0" borderId="44" xfId="3" applyBorder="1" applyAlignment="1">
      <alignment horizontal="center" vertical="center"/>
    </xf>
    <xf numFmtId="38" fontId="16" fillId="0" borderId="44" xfId="13" applyFont="1" applyBorder="1" applyAlignment="1">
      <alignment horizontal="right" vertical="center"/>
    </xf>
    <xf numFmtId="38" fontId="16" fillId="8" borderId="44" xfId="13" applyFont="1" applyFill="1" applyBorder="1" applyAlignment="1">
      <alignment horizontal="right" vertical="center"/>
    </xf>
    <xf numFmtId="0" fontId="16" fillId="0" borderId="44" xfId="3" applyBorder="1" applyAlignment="1">
      <alignment horizontal="right" vertical="center"/>
    </xf>
    <xf numFmtId="38" fontId="16" fillId="0" borderId="44" xfId="13" applyFont="1" applyFill="1" applyBorder="1" applyAlignment="1">
      <alignment horizontal="right" vertical="center"/>
    </xf>
    <xf numFmtId="0" fontId="16" fillId="8" borderId="44" xfId="3" applyFill="1" applyBorder="1" applyAlignment="1">
      <alignment horizontal="right" vertical="center"/>
    </xf>
    <xf numFmtId="0" fontId="16" fillId="0" borderId="44" xfId="3" applyBorder="1">
      <alignment vertical="center"/>
    </xf>
    <xf numFmtId="0" fontId="16" fillId="8" borderId="44" xfId="3" applyFill="1" applyBorder="1">
      <alignment vertical="center"/>
    </xf>
    <xf numFmtId="0" fontId="16" fillId="0" borderId="45" xfId="14" applyFont="1" applyBorder="1" applyAlignment="1">
      <alignment vertical="center"/>
    </xf>
    <xf numFmtId="38" fontId="16" fillId="0" borderId="45" xfId="14" applyNumberFormat="1" applyFont="1" applyBorder="1" applyAlignment="1">
      <alignment vertical="center"/>
    </xf>
    <xf numFmtId="0" fontId="16" fillId="0" borderId="44" xfId="14" applyFont="1" applyBorder="1" applyAlignment="1">
      <alignment vertical="center"/>
    </xf>
    <xf numFmtId="38" fontId="16" fillId="0" borderId="44" xfId="14" applyNumberFormat="1" applyFont="1" applyBorder="1" applyAlignment="1">
      <alignment vertical="center"/>
    </xf>
    <xf numFmtId="38" fontId="16" fillId="8" borderId="44" xfId="13" applyFont="1" applyFill="1" applyBorder="1">
      <alignment vertical="center"/>
    </xf>
    <xf numFmtId="0" fontId="42" fillId="0" borderId="44" xfId="14" applyFont="1" applyBorder="1" applyAlignment="1">
      <alignment vertical="center"/>
    </xf>
    <xf numFmtId="0" fontId="16" fillId="0" borderId="46" xfId="14" applyFont="1" applyBorder="1" applyAlignment="1">
      <alignment vertical="center"/>
    </xf>
    <xf numFmtId="0" fontId="42" fillId="0" borderId="13" xfId="3" applyFont="1" applyBorder="1" applyAlignment="1">
      <alignment vertical="center" shrinkToFit="1"/>
    </xf>
    <xf numFmtId="0" fontId="16" fillId="0" borderId="4" xfId="3" applyBorder="1" applyAlignment="1">
      <alignment horizontal="center" vertical="center"/>
    </xf>
    <xf numFmtId="0" fontId="16" fillId="0" borderId="4" xfId="3" applyBorder="1">
      <alignment vertical="center"/>
    </xf>
    <xf numFmtId="0" fontId="16" fillId="0" borderId="4" xfId="3" applyBorder="1" applyAlignment="1">
      <alignment vertical="center" shrinkToFit="1"/>
    </xf>
    <xf numFmtId="38" fontId="16" fillId="0" borderId="4" xfId="13" applyFont="1" applyBorder="1" applyAlignment="1">
      <alignment horizontal="right" vertical="center"/>
    </xf>
    <xf numFmtId="38" fontId="16" fillId="8" borderId="4" xfId="13" applyFont="1" applyFill="1" applyBorder="1" applyAlignment="1">
      <alignment horizontal="right" vertical="center"/>
    </xf>
    <xf numFmtId="0" fontId="16" fillId="0" borderId="4" xfId="3" applyBorder="1" applyAlignment="1">
      <alignment horizontal="right" vertical="center"/>
    </xf>
    <xf numFmtId="38" fontId="16" fillId="0" borderId="4" xfId="13" applyFont="1" applyFill="1" applyBorder="1" applyAlignment="1">
      <alignment horizontal="right" vertical="center"/>
    </xf>
    <xf numFmtId="0" fontId="16" fillId="8" borderId="4" xfId="3" applyFill="1" applyBorder="1" applyAlignment="1">
      <alignment horizontal="right" vertical="center"/>
    </xf>
    <xf numFmtId="0" fontId="16" fillId="8" borderId="4" xfId="3" applyFill="1" applyBorder="1">
      <alignment vertical="center"/>
    </xf>
    <xf numFmtId="0" fontId="16" fillId="0" borderId="4" xfId="14" applyFont="1" applyBorder="1" applyAlignment="1">
      <alignment vertical="center"/>
    </xf>
    <xf numFmtId="38" fontId="16" fillId="8" borderId="4" xfId="13" applyFont="1" applyFill="1" applyBorder="1">
      <alignment vertical="center"/>
    </xf>
    <xf numFmtId="0" fontId="16" fillId="0" borderId="1" xfId="3" applyBorder="1">
      <alignment vertical="center"/>
    </xf>
    <xf numFmtId="0" fontId="16" fillId="0" borderId="1" xfId="3" applyBorder="1" applyAlignment="1">
      <alignment vertical="center" shrinkToFit="1"/>
    </xf>
    <xf numFmtId="38" fontId="16" fillId="0" borderId="1" xfId="13" applyFont="1" applyBorder="1" applyAlignment="1">
      <alignment horizontal="right" vertical="center"/>
    </xf>
    <xf numFmtId="38" fontId="16" fillId="8" borderId="1" xfId="13" applyFont="1" applyFill="1" applyBorder="1" applyAlignment="1">
      <alignment horizontal="right" vertical="center"/>
    </xf>
    <xf numFmtId="0" fontId="16" fillId="0" borderId="1" xfId="3" applyBorder="1" applyAlignment="1">
      <alignment horizontal="right" vertical="center"/>
    </xf>
    <xf numFmtId="38" fontId="16" fillId="0" borderId="1" xfId="13" applyFont="1" applyFill="1" applyBorder="1" applyAlignment="1">
      <alignment horizontal="right" vertical="center"/>
    </xf>
    <xf numFmtId="0" fontId="16" fillId="8" borderId="1" xfId="3" applyFill="1" applyBorder="1" applyAlignment="1">
      <alignment horizontal="right" vertical="center"/>
    </xf>
    <xf numFmtId="0" fontId="16" fillId="8" borderId="1" xfId="3" applyFill="1" applyBorder="1">
      <alignment vertical="center"/>
    </xf>
    <xf numFmtId="0" fontId="16" fillId="0" borderId="1" xfId="14" applyFont="1" applyBorder="1" applyAlignment="1">
      <alignment vertical="center"/>
    </xf>
    <xf numFmtId="38" fontId="16" fillId="8" borderId="1" xfId="13" applyFont="1" applyFill="1" applyBorder="1">
      <alignment vertical="center"/>
    </xf>
    <xf numFmtId="0" fontId="16" fillId="0" borderId="1" xfId="3" quotePrefix="1" applyBorder="1" applyAlignment="1">
      <alignment vertical="center" shrinkToFit="1"/>
    </xf>
    <xf numFmtId="0" fontId="16" fillId="0" borderId="1" xfId="3" quotePrefix="1" applyBorder="1">
      <alignment vertical="center"/>
    </xf>
    <xf numFmtId="178" fontId="16" fillId="0" borderId="1" xfId="3" applyNumberFormat="1" applyBorder="1" applyAlignment="1">
      <alignment horizontal="right" vertical="center"/>
    </xf>
    <xf numFmtId="0" fontId="16" fillId="0" borderId="1" xfId="14" quotePrefix="1" applyFont="1" applyBorder="1" applyAlignment="1">
      <alignment vertical="center"/>
    </xf>
    <xf numFmtId="0" fontId="16" fillId="0" borderId="1" xfId="14" applyFont="1" applyBorder="1" applyAlignment="1">
      <alignment horizontal="right" vertical="center"/>
    </xf>
    <xf numFmtId="38" fontId="16" fillId="0" borderId="1" xfId="13" applyFont="1" applyBorder="1">
      <alignment vertical="center"/>
    </xf>
    <xf numFmtId="38" fontId="16" fillId="9" borderId="1" xfId="13" applyFont="1" applyFill="1" applyBorder="1">
      <alignment vertical="center"/>
    </xf>
    <xf numFmtId="0" fontId="16" fillId="9" borderId="1" xfId="3" applyFill="1" applyBorder="1">
      <alignment vertical="center"/>
    </xf>
    <xf numFmtId="0" fontId="16" fillId="9" borderId="1" xfId="3" applyFill="1" applyBorder="1" applyAlignment="1">
      <alignment vertical="center" shrinkToFit="1"/>
    </xf>
    <xf numFmtId="0" fontId="16" fillId="9" borderId="1" xfId="3" applyFill="1" applyBorder="1" applyAlignment="1">
      <alignment horizontal="center" vertical="center"/>
    </xf>
    <xf numFmtId="38" fontId="16" fillId="9" borderId="1" xfId="13" applyFont="1" applyFill="1" applyBorder="1" applyAlignment="1">
      <alignment horizontal="right" vertical="center"/>
    </xf>
    <xf numFmtId="0" fontId="17" fillId="0" borderId="0" xfId="3" applyFont="1" applyAlignment="1">
      <alignment horizontal="left" vertical="center" shrinkToFit="1"/>
    </xf>
    <xf numFmtId="0" fontId="39" fillId="0" borderId="0" xfId="14" applyAlignment="1">
      <alignment vertical="center"/>
    </xf>
    <xf numFmtId="0" fontId="17" fillId="0" borderId="0" xfId="14" applyFont="1" applyAlignment="1">
      <alignment vertical="center"/>
    </xf>
    <xf numFmtId="0" fontId="43" fillId="0" borderId="0" xfId="3" applyFont="1">
      <alignment vertical="center"/>
    </xf>
    <xf numFmtId="0" fontId="44" fillId="0" borderId="0" xfId="3" applyFont="1">
      <alignment vertical="center"/>
    </xf>
    <xf numFmtId="0" fontId="14" fillId="0" borderId="0" xfId="3" applyFont="1">
      <alignment vertical="center"/>
    </xf>
    <xf numFmtId="0" fontId="14" fillId="0" borderId="0" xfId="3" applyFont="1" applyAlignment="1">
      <alignment vertical="justify"/>
    </xf>
    <xf numFmtId="0" fontId="16" fillId="0" borderId="66" xfId="3" quotePrefix="1" applyBorder="1" applyAlignment="1">
      <alignment horizontal="center" vertical="center"/>
    </xf>
    <xf numFmtId="0" fontId="16" fillId="0" borderId="3" xfId="3" applyBorder="1" applyAlignment="1">
      <alignment horizontal="left" vertical="top"/>
    </xf>
    <xf numFmtId="0" fontId="16" fillId="0" borderId="34" xfId="3" applyBorder="1" applyAlignment="1">
      <alignment horizontal="left" vertical="top"/>
    </xf>
    <xf numFmtId="0" fontId="16" fillId="0" borderId="62" xfId="3" quotePrefix="1" applyBorder="1" applyAlignment="1">
      <alignment horizontal="center" vertical="center"/>
    </xf>
    <xf numFmtId="0" fontId="16" fillId="0" borderId="2" xfId="3" applyBorder="1" applyAlignment="1">
      <alignment horizontal="left" vertical="top"/>
    </xf>
    <xf numFmtId="0" fontId="16" fillId="0" borderId="9" xfId="3" applyBorder="1" applyAlignment="1">
      <alignment horizontal="left" vertical="top"/>
    </xf>
    <xf numFmtId="0" fontId="16" fillId="0" borderId="95" xfId="3" quotePrefix="1" applyBorder="1" applyAlignment="1">
      <alignment horizontal="center" vertical="center"/>
    </xf>
    <xf numFmtId="0" fontId="16" fillId="0" borderId="96" xfId="3" applyBorder="1" applyAlignment="1">
      <alignment horizontal="left" vertical="top"/>
    </xf>
    <xf numFmtId="0" fontId="16" fillId="0" borderId="97" xfId="3" applyBorder="1" applyAlignment="1">
      <alignment horizontal="left" vertical="top"/>
    </xf>
    <xf numFmtId="0" fontId="45" fillId="0" borderId="0" xfId="14" applyFont="1" applyAlignment="1">
      <alignment horizontal="center" vertical="center"/>
    </xf>
    <xf numFmtId="0" fontId="46" fillId="0" borderId="0" xfId="14" applyFont="1" applyAlignment="1">
      <alignment vertical="center"/>
    </xf>
    <xf numFmtId="0" fontId="47" fillId="0" borderId="0" xfId="14" applyFont="1" applyAlignment="1">
      <alignment horizontal="center" vertical="center"/>
    </xf>
    <xf numFmtId="0" fontId="48" fillId="0" borderId="0" xfId="14" applyFont="1" applyAlignment="1">
      <alignment horizontal="right"/>
    </xf>
    <xf numFmtId="0" fontId="49" fillId="0" borderId="0" xfId="14" applyFont="1" applyAlignment="1">
      <alignment horizontal="left" vertical="center"/>
    </xf>
    <xf numFmtId="0" fontId="49" fillId="0" borderId="0" xfId="14" applyFont="1" applyAlignment="1">
      <alignment vertical="center"/>
    </xf>
    <xf numFmtId="0" fontId="49" fillId="0" borderId="0" xfId="14" applyFont="1" applyAlignment="1">
      <alignment horizontal="center" vertical="center"/>
    </xf>
    <xf numFmtId="0" fontId="47" fillId="0" borderId="0" xfId="14" applyFont="1" applyAlignment="1">
      <alignment horizontal="center" vertical="center" wrapText="1"/>
    </xf>
    <xf numFmtId="0" fontId="47" fillId="0" borderId="96" xfId="14" applyFont="1" applyBorder="1" applyAlignment="1">
      <alignment horizontal="center" vertical="center" wrapText="1"/>
    </xf>
    <xf numFmtId="0" fontId="47" fillId="0" borderId="104" xfId="14" applyFont="1" applyBorder="1" applyAlignment="1">
      <alignment horizontal="center" vertical="center" wrapText="1"/>
    </xf>
    <xf numFmtId="0" fontId="47" fillId="0" borderId="105" xfId="14" applyFont="1" applyBorder="1" applyAlignment="1">
      <alignment horizontal="center" vertical="center"/>
    </xf>
    <xf numFmtId="0" fontId="47" fillId="0" borderId="57" xfId="14" applyFont="1" applyBorder="1" applyAlignment="1">
      <alignment vertical="center"/>
    </xf>
    <xf numFmtId="0" fontId="47" fillId="0" borderId="54" xfId="14" applyFont="1" applyBorder="1" applyAlignment="1">
      <alignment vertical="center"/>
    </xf>
    <xf numFmtId="0" fontId="47" fillId="0" borderId="54" xfId="14" applyFont="1" applyBorder="1" applyAlignment="1">
      <alignment horizontal="center" vertical="center"/>
    </xf>
    <xf numFmtId="0" fontId="47" fillId="0" borderId="106" xfId="14" applyFont="1" applyBorder="1" applyAlignment="1">
      <alignment horizontal="center" vertical="center"/>
    </xf>
    <xf numFmtId="0" fontId="47" fillId="0" borderId="52" xfId="14" applyFont="1" applyBorder="1" applyAlignment="1">
      <alignment vertical="center"/>
    </xf>
    <xf numFmtId="0" fontId="47" fillId="0" borderId="107" xfId="14" applyFont="1" applyBorder="1" applyAlignment="1">
      <alignment vertical="center"/>
    </xf>
    <xf numFmtId="0" fontId="47" fillId="0" borderId="0" xfId="14" applyFont="1" applyAlignment="1">
      <alignment vertical="center"/>
    </xf>
    <xf numFmtId="0" fontId="47" fillId="0" borderId="108" xfId="14" applyFont="1" applyBorder="1" applyAlignment="1">
      <alignment horizontal="center" vertical="center"/>
    </xf>
    <xf numFmtId="0" fontId="47" fillId="0" borderId="13" xfId="14" applyFont="1" applyBorder="1" applyAlignment="1">
      <alignment vertical="center"/>
    </xf>
    <xf numFmtId="0" fontId="47" fillId="0" borderId="1" xfId="14" applyFont="1" applyBorder="1" applyAlignment="1">
      <alignment vertical="center"/>
    </xf>
    <xf numFmtId="0" fontId="47" fillId="0" borderId="1" xfId="14" applyFont="1" applyBorder="1" applyAlignment="1">
      <alignment horizontal="center" vertical="center"/>
    </xf>
    <xf numFmtId="0" fontId="47" fillId="0" borderId="11" xfId="14" applyFont="1" applyBorder="1" applyAlignment="1">
      <alignment horizontal="center" vertical="center"/>
    </xf>
    <xf numFmtId="0" fontId="47" fillId="0" borderId="109" xfId="14" applyFont="1" applyBorder="1" applyAlignment="1">
      <alignment vertical="center"/>
    </xf>
    <xf numFmtId="0" fontId="47" fillId="0" borderId="11" xfId="14" applyFont="1" applyBorder="1" applyAlignment="1">
      <alignment vertical="center"/>
    </xf>
    <xf numFmtId="0" fontId="47" fillId="0" borderId="95" xfId="14" applyFont="1" applyBorder="1" applyAlignment="1">
      <alignment horizontal="center" vertical="center"/>
    </xf>
    <xf numFmtId="0" fontId="47" fillId="0" borderId="100" xfId="14" applyFont="1" applyBorder="1" applyAlignment="1">
      <alignment vertical="center"/>
    </xf>
    <xf numFmtId="0" fontId="47" fillId="0" borderId="96" xfId="14" applyFont="1" applyBorder="1" applyAlignment="1">
      <alignment vertical="center"/>
    </xf>
    <xf numFmtId="0" fontId="47" fillId="0" borderId="96" xfId="14" applyFont="1" applyBorder="1" applyAlignment="1">
      <alignment horizontal="center" vertical="center"/>
    </xf>
    <xf numFmtId="0" fontId="47" fillId="0" borderId="97" xfId="14" applyFont="1" applyBorder="1" applyAlignment="1">
      <alignment horizontal="center" vertical="center"/>
    </xf>
    <xf numFmtId="0" fontId="47" fillId="0" borderId="97" xfId="14" applyFont="1" applyBorder="1" applyAlignment="1">
      <alignment vertical="center"/>
    </xf>
    <xf numFmtId="0" fontId="47" fillId="0" borderId="104" xfId="14" applyFont="1" applyBorder="1" applyAlignment="1">
      <alignment vertical="center"/>
    </xf>
    <xf numFmtId="3" fontId="47" fillId="0" borderId="106" xfId="14" applyNumberFormat="1" applyFont="1" applyBorder="1" applyAlignment="1">
      <alignment horizontal="center" vertical="center" wrapText="1"/>
    </xf>
    <xf numFmtId="3" fontId="47" fillId="0" borderId="11" xfId="14" applyNumberFormat="1" applyFont="1" applyBorder="1" applyAlignment="1">
      <alignment horizontal="center" vertical="center"/>
    </xf>
    <xf numFmtId="0" fontId="47" fillId="0" borderId="62" xfId="14" applyFont="1" applyBorder="1" applyAlignment="1">
      <alignment horizontal="center" vertical="center"/>
    </xf>
    <xf numFmtId="0" fontId="47" fillId="0" borderId="5" xfId="14" applyFont="1" applyBorder="1" applyAlignment="1">
      <alignment vertical="center"/>
    </xf>
    <xf numFmtId="0" fontId="47" fillId="0" borderId="2" xfId="14" applyFont="1" applyBorder="1" applyAlignment="1">
      <alignment vertical="center"/>
    </xf>
    <xf numFmtId="0" fontId="47" fillId="0" borderId="2" xfId="14" applyFont="1" applyBorder="1" applyAlignment="1">
      <alignment horizontal="center" vertical="center"/>
    </xf>
    <xf numFmtId="3" fontId="47" fillId="0" borderId="9" xfId="14" applyNumberFormat="1" applyFont="1" applyBorder="1" applyAlignment="1">
      <alignment horizontal="center" vertical="center"/>
    </xf>
    <xf numFmtId="0" fontId="47" fillId="0" borderId="9" xfId="14" applyFont="1" applyBorder="1" applyAlignment="1">
      <alignment horizontal="center" vertical="center"/>
    </xf>
    <xf numFmtId="0" fontId="47" fillId="0" borderId="110" xfId="14" applyFont="1" applyBorder="1" applyAlignment="1">
      <alignment vertical="center"/>
    </xf>
    <xf numFmtId="0" fontId="47" fillId="0" borderId="55" xfId="14" applyFont="1" applyBorder="1" applyAlignment="1">
      <alignment horizontal="center" vertical="center"/>
    </xf>
    <xf numFmtId="0" fontId="47" fillId="0" borderId="55" xfId="14" applyFont="1" applyBorder="1" applyAlignment="1">
      <alignment vertical="center"/>
    </xf>
    <xf numFmtId="0" fontId="47" fillId="0" borderId="0" xfId="14" applyFont="1" applyAlignment="1">
      <alignment horizontal="left" vertical="center" wrapText="1"/>
    </xf>
    <xf numFmtId="0" fontId="47" fillId="0" borderId="0" xfId="14" applyFont="1" applyAlignment="1">
      <alignment horizontal="left" vertical="center"/>
    </xf>
    <xf numFmtId="0" fontId="46" fillId="0" borderId="0" xfId="14" applyFont="1" applyAlignment="1">
      <alignment horizontal="center" vertical="center"/>
    </xf>
    <xf numFmtId="20" fontId="47" fillId="0" borderId="0" xfId="14" applyNumberFormat="1" applyFont="1" applyAlignment="1">
      <alignment horizontal="center" vertical="center"/>
    </xf>
    <xf numFmtId="20" fontId="47" fillId="0" borderId="0" xfId="14" applyNumberFormat="1" applyFont="1" applyAlignment="1">
      <alignment horizontal="right" vertical="center"/>
    </xf>
    <xf numFmtId="0" fontId="47" fillId="0" borderId="0" xfId="14" applyFont="1" applyAlignment="1">
      <alignment horizontal="right" vertical="center"/>
    </xf>
    <xf numFmtId="0" fontId="50" fillId="0" borderId="0" xfId="14" applyFont="1" applyAlignment="1">
      <alignment horizontal="center" vertical="center"/>
    </xf>
    <xf numFmtId="0" fontId="50" fillId="0" borderId="0" xfId="14" applyFont="1" applyAlignment="1">
      <alignment horizontal="right" vertical="center"/>
    </xf>
    <xf numFmtId="0" fontId="45" fillId="0" borderId="0" xfId="14" applyFont="1" applyAlignment="1">
      <alignment horizontal="right" vertical="center"/>
    </xf>
    <xf numFmtId="0" fontId="45" fillId="0" borderId="14" xfId="14" applyFont="1" applyBorder="1" applyAlignment="1">
      <alignment horizontal="center" vertical="center"/>
    </xf>
    <xf numFmtId="0" fontId="47" fillId="0" borderId="14" xfId="14" applyFont="1" applyBorder="1" applyAlignment="1">
      <alignment horizontal="center" vertical="center"/>
    </xf>
    <xf numFmtId="0" fontId="45" fillId="0" borderId="12" xfId="14" applyFont="1" applyBorder="1" applyAlignment="1">
      <alignment vertical="center"/>
    </xf>
    <xf numFmtId="0" fontId="45" fillId="0" borderId="12" xfId="14" applyFont="1" applyBorder="1" applyAlignment="1">
      <alignment horizontal="center" vertical="center"/>
    </xf>
    <xf numFmtId="0" fontId="47" fillId="0" borderId="12" xfId="14" applyFont="1" applyBorder="1" applyAlignment="1">
      <alignment horizontal="center" vertical="center"/>
    </xf>
    <xf numFmtId="0" fontId="48" fillId="0" borderId="8" xfId="14" applyFont="1" applyBorder="1"/>
    <xf numFmtId="0" fontId="46" fillId="0" borderId="8" xfId="14" applyFont="1" applyBorder="1" applyAlignment="1">
      <alignment horizontal="center" vertical="center"/>
    </xf>
    <xf numFmtId="0" fontId="47" fillId="0" borderId="8" xfId="14" applyFont="1" applyBorder="1" applyAlignment="1">
      <alignment horizontal="center" vertical="center"/>
    </xf>
    <xf numFmtId="0" fontId="49" fillId="0" borderId="0" xfId="14" applyFont="1" applyAlignment="1">
      <alignment horizontal="right" vertical="center"/>
    </xf>
    <xf numFmtId="0" fontId="47" fillId="0" borderId="111" xfId="14" applyFont="1" applyBorder="1" applyAlignment="1">
      <alignment horizontal="center" vertical="center" wrapText="1"/>
    </xf>
    <xf numFmtId="0" fontId="47" fillId="0" borderId="112" xfId="14" applyFont="1" applyBorder="1" applyAlignment="1">
      <alignment horizontal="center" vertical="center"/>
    </xf>
    <xf numFmtId="0" fontId="47" fillId="0" borderId="113" xfId="14" applyFont="1" applyBorder="1" applyAlignment="1">
      <alignment horizontal="center" vertical="center"/>
    </xf>
    <xf numFmtId="0" fontId="47" fillId="0" borderId="119" xfId="14" applyFont="1" applyBorder="1" applyAlignment="1">
      <alignment horizontal="center" vertical="center" wrapText="1"/>
    </xf>
    <xf numFmtId="0" fontId="47" fillId="0" borderId="120" xfId="14" applyFont="1" applyBorder="1" applyAlignment="1">
      <alignment horizontal="center" vertical="center" wrapText="1"/>
    </xf>
    <xf numFmtId="0" fontId="47" fillId="0" borderId="121" xfId="14" applyFont="1" applyBorder="1" applyAlignment="1">
      <alignment horizontal="center" vertical="center"/>
    </xf>
    <xf numFmtId="0" fontId="52" fillId="0" borderId="124" xfId="14" applyFont="1" applyBorder="1" applyAlignment="1">
      <alignment vertical="center"/>
    </xf>
    <xf numFmtId="0" fontId="47" fillId="0" borderId="69" xfId="14" applyFont="1" applyBorder="1" applyAlignment="1">
      <alignment horizontal="center" vertical="center"/>
    </xf>
    <xf numFmtId="0" fontId="52" fillId="0" borderId="0" xfId="14" applyFont="1" applyAlignment="1">
      <alignment vertical="center"/>
    </xf>
    <xf numFmtId="0" fontId="52" fillId="0" borderId="125" xfId="14" applyFont="1" applyBorder="1" applyAlignment="1">
      <alignment vertical="center"/>
    </xf>
    <xf numFmtId="0" fontId="52" fillId="0" borderId="128" xfId="14" applyFont="1" applyBorder="1" applyAlignment="1">
      <alignment vertical="center"/>
    </xf>
    <xf numFmtId="0" fontId="47" fillId="0" borderId="129" xfId="14" applyFont="1" applyBorder="1" applyAlignment="1">
      <alignment horizontal="center" vertical="center"/>
    </xf>
    <xf numFmtId="0" fontId="52" fillId="0" borderId="99" xfId="14" applyFont="1" applyBorder="1" applyAlignment="1">
      <alignment vertical="center"/>
    </xf>
    <xf numFmtId="0" fontId="52" fillId="0" borderId="38" xfId="14" applyFont="1" applyBorder="1" applyAlignment="1">
      <alignment vertical="center"/>
    </xf>
    <xf numFmtId="0" fontId="52" fillId="0" borderId="131" xfId="14" applyFont="1" applyBorder="1" applyAlignment="1">
      <alignment vertical="center"/>
    </xf>
    <xf numFmtId="0" fontId="52" fillId="0" borderId="132" xfId="14" applyFont="1" applyBorder="1" applyAlignment="1">
      <alignment vertical="center"/>
    </xf>
    <xf numFmtId="0" fontId="48" fillId="0" borderId="0" xfId="14" applyFont="1" applyAlignment="1">
      <alignment horizontal="center"/>
    </xf>
    <xf numFmtId="0" fontId="48" fillId="0" borderId="8" xfId="14" applyFont="1" applyBorder="1" applyAlignment="1">
      <alignment horizontal="center"/>
    </xf>
    <xf numFmtId="0" fontId="52" fillId="0" borderId="124" xfId="14" applyFont="1" applyBorder="1" applyAlignment="1">
      <alignment horizontal="center" vertical="center"/>
    </xf>
    <xf numFmtId="0" fontId="52" fillId="0" borderId="0" xfId="14" applyFont="1" applyAlignment="1">
      <alignment horizontal="center" vertical="center"/>
    </xf>
    <xf numFmtId="0" fontId="52" fillId="0" borderId="125" xfId="14" applyFont="1" applyBorder="1" applyAlignment="1">
      <alignment horizontal="center" vertical="center"/>
    </xf>
    <xf numFmtId="0" fontId="52" fillId="0" borderId="128" xfId="14" applyFont="1" applyBorder="1" applyAlignment="1">
      <alignment horizontal="center" vertical="center"/>
    </xf>
    <xf numFmtId="0" fontId="52" fillId="0" borderId="99" xfId="14" applyFont="1" applyBorder="1" applyAlignment="1">
      <alignment horizontal="center" vertical="center"/>
    </xf>
    <xf numFmtId="0" fontId="52" fillId="0" borderId="38" xfId="14" applyFont="1" applyBorder="1" applyAlignment="1">
      <alignment horizontal="center" vertical="center"/>
    </xf>
    <xf numFmtId="0" fontId="52" fillId="0" borderId="113" xfId="14" applyFont="1" applyBorder="1" applyAlignment="1">
      <alignment horizontal="center" vertical="center"/>
    </xf>
    <xf numFmtId="0" fontId="52" fillId="0" borderId="131" xfId="14" applyFont="1" applyBorder="1" applyAlignment="1">
      <alignment horizontal="center" vertical="center"/>
    </xf>
    <xf numFmtId="0" fontId="52" fillId="0" borderId="134" xfId="14" applyFont="1" applyBorder="1" applyAlignment="1">
      <alignment horizontal="center" vertical="center"/>
    </xf>
    <xf numFmtId="0" fontId="52" fillId="0" borderId="136" xfId="14" applyFont="1" applyBorder="1" applyAlignment="1">
      <alignment horizontal="center" vertical="center"/>
    </xf>
    <xf numFmtId="0" fontId="52" fillId="0" borderId="132" xfId="14" applyFont="1" applyBorder="1" applyAlignment="1">
      <alignment horizontal="center" vertical="center"/>
    </xf>
    <xf numFmtId="0" fontId="46" fillId="0" borderId="0" xfId="14" applyFont="1" applyAlignment="1">
      <alignment horizontal="right" vertical="center"/>
    </xf>
    <xf numFmtId="0" fontId="46" fillId="13" borderId="0" xfId="15" applyFont="1" applyFill="1" applyAlignment="1">
      <alignment vertical="center"/>
    </xf>
    <xf numFmtId="0" fontId="13" fillId="0" borderId="0" xfId="15" applyFont="1" applyAlignment="1">
      <alignment vertical="center"/>
    </xf>
    <xf numFmtId="0" fontId="49" fillId="13" borderId="0" xfId="15" applyFont="1" applyFill="1" applyAlignment="1">
      <alignment horizontal="center" vertical="top"/>
    </xf>
    <xf numFmtId="0" fontId="46" fillId="13" borderId="14" xfId="15" applyFont="1" applyFill="1" applyBorder="1" applyAlignment="1">
      <alignment vertical="center"/>
    </xf>
    <xf numFmtId="0" fontId="46" fillId="13" borderId="9" xfId="15" applyFont="1" applyFill="1" applyBorder="1" applyAlignment="1">
      <alignment vertical="center"/>
    </xf>
    <xf numFmtId="0" fontId="46" fillId="13" borderId="5" xfId="15" applyFont="1" applyFill="1" applyBorder="1" applyAlignment="1">
      <alignment vertical="center"/>
    </xf>
    <xf numFmtId="0" fontId="46" fillId="13" borderId="34" xfId="15" applyFont="1" applyFill="1" applyBorder="1" applyAlignment="1">
      <alignment vertical="center"/>
    </xf>
    <xf numFmtId="0" fontId="46" fillId="13" borderId="6" xfId="15" applyFont="1" applyFill="1" applyBorder="1" applyAlignment="1">
      <alignment vertical="center"/>
    </xf>
    <xf numFmtId="0" fontId="52" fillId="13" borderId="0" xfId="15" applyFont="1" applyFill="1" applyAlignment="1">
      <alignment vertical="center"/>
    </xf>
    <xf numFmtId="0" fontId="46" fillId="13" borderId="10" xfId="15" applyFont="1" applyFill="1" applyBorder="1" applyAlignment="1">
      <alignment vertical="center"/>
    </xf>
    <xf numFmtId="0" fontId="46" fillId="13" borderId="7" xfId="15" applyFont="1" applyFill="1" applyBorder="1" applyAlignment="1">
      <alignment vertical="center"/>
    </xf>
    <xf numFmtId="0" fontId="46" fillId="13" borderId="0" xfId="15" applyFont="1" applyFill="1" applyAlignment="1">
      <alignment horizontal="center" vertical="center"/>
    </xf>
    <xf numFmtId="0" fontId="46" fillId="13" borderId="8" xfId="15" applyFont="1" applyFill="1" applyBorder="1" applyAlignment="1">
      <alignment vertical="center"/>
    </xf>
    <xf numFmtId="0" fontId="46" fillId="13" borderId="8" xfId="15" applyFont="1" applyFill="1" applyBorder="1" applyAlignment="1">
      <alignment horizontal="distributed" vertical="center" wrapText="1"/>
    </xf>
    <xf numFmtId="0" fontId="46" fillId="13" borderId="12" xfId="15" applyFont="1" applyFill="1" applyBorder="1" applyAlignment="1">
      <alignment vertical="center"/>
    </xf>
    <xf numFmtId="0" fontId="46" fillId="13" borderId="0" xfId="15" applyFont="1" applyFill="1" applyAlignment="1">
      <alignment horizontal="right" vertical="center"/>
    </xf>
    <xf numFmtId="0" fontId="46" fillId="13" borderId="8" xfId="15" applyFont="1" applyFill="1" applyBorder="1" applyAlignment="1">
      <alignment horizontal="center" vertical="center"/>
    </xf>
    <xf numFmtId="0" fontId="46" fillId="13" borderId="5" xfId="15" applyFont="1" applyFill="1" applyBorder="1" applyAlignment="1">
      <alignment horizontal="center" vertical="center"/>
    </xf>
    <xf numFmtId="0" fontId="46" fillId="13" borderId="9" xfId="15" applyFont="1" applyFill="1" applyBorder="1" applyAlignment="1">
      <alignment horizontal="center" vertical="center"/>
    </xf>
    <xf numFmtId="0" fontId="46" fillId="13" borderId="6" xfId="15" applyFont="1" applyFill="1" applyBorder="1" applyAlignment="1">
      <alignment horizontal="center" vertical="center"/>
    </xf>
    <xf numFmtId="0" fontId="46" fillId="13" borderId="10" xfId="15" applyFont="1" applyFill="1" applyBorder="1" applyAlignment="1">
      <alignment horizontal="center" vertical="center"/>
    </xf>
    <xf numFmtId="0" fontId="46" fillId="13" borderId="7" xfId="15" applyFont="1" applyFill="1" applyBorder="1" applyAlignment="1">
      <alignment horizontal="center" vertical="center"/>
    </xf>
    <xf numFmtId="0" fontId="46" fillId="13" borderId="0" xfId="15" applyFont="1" applyFill="1" applyAlignment="1">
      <alignment horizontal="left" vertical="center"/>
    </xf>
    <xf numFmtId="0" fontId="46" fillId="13" borderId="0" xfId="15" applyFont="1" applyFill="1" applyAlignment="1">
      <alignment horizontal="distributed" vertical="center" wrapText="1"/>
    </xf>
    <xf numFmtId="0" fontId="52" fillId="13" borderId="0" xfId="15" applyFont="1" applyFill="1" applyAlignment="1">
      <alignment horizontal="distributed" vertical="center" wrapText="1"/>
    </xf>
    <xf numFmtId="0" fontId="57" fillId="13" borderId="0" xfId="15" applyFont="1" applyFill="1" applyAlignment="1">
      <alignment horizontal="left" vertical="center"/>
    </xf>
    <xf numFmtId="0" fontId="56" fillId="13" borderId="0" xfId="15" applyFont="1" applyFill="1" applyAlignment="1">
      <alignment horizontal="distributed" vertical="center" wrapText="1"/>
    </xf>
    <xf numFmtId="0" fontId="56" fillId="13" borderId="8" xfId="15" applyFont="1" applyFill="1" applyBorder="1" applyAlignment="1">
      <alignment horizontal="distributed" vertical="center" wrapText="1"/>
    </xf>
    <xf numFmtId="0" fontId="58" fillId="0" borderId="0" xfId="15" applyFont="1"/>
    <xf numFmtId="0" fontId="59" fillId="0" borderId="0" xfId="15" applyFont="1"/>
    <xf numFmtId="0" fontId="60" fillId="0" borderId="0" xfId="15" applyFont="1"/>
    <xf numFmtId="0" fontId="61" fillId="0" borderId="0" xfId="15" applyFont="1"/>
    <xf numFmtId="0" fontId="63" fillId="0" borderId="0" xfId="15" applyFont="1" applyAlignment="1">
      <alignment horizontal="left" vertical="center"/>
    </xf>
    <xf numFmtId="0" fontId="64" fillId="0" borderId="0" xfId="15" applyFont="1" applyAlignment="1">
      <alignment horizontal="center"/>
    </xf>
    <xf numFmtId="0" fontId="59" fillId="0" borderId="1" xfId="15" applyFont="1" applyBorder="1"/>
    <xf numFmtId="0" fontId="64" fillId="0" borderId="1" xfId="15" applyFont="1" applyBorder="1" applyAlignment="1">
      <alignment horizontal="center"/>
    </xf>
    <xf numFmtId="0" fontId="64" fillId="0" borderId="1" xfId="15" applyFont="1" applyBorder="1" applyAlignment="1">
      <alignment horizontal="center" vertical="center"/>
    </xf>
    <xf numFmtId="0" fontId="59" fillId="0" borderId="4" xfId="15" applyFont="1" applyBorder="1" applyAlignment="1">
      <alignment horizontal="center"/>
    </xf>
    <xf numFmtId="0" fontId="59" fillId="0" borderId="1" xfId="15" applyFont="1" applyBorder="1" applyAlignment="1">
      <alignment horizontal="distributed" vertical="center"/>
    </xf>
    <xf numFmtId="0" fontId="64" fillId="0" borderId="0" xfId="15" applyFont="1" applyAlignment="1">
      <alignment horizontal="distributed" vertical="center"/>
    </xf>
    <xf numFmtId="0" fontId="59" fillId="0" borderId="0" xfId="15" applyFont="1" applyAlignment="1">
      <alignment horizontal="distributed" vertical="center"/>
    </xf>
    <xf numFmtId="0" fontId="64" fillId="0" borderId="4" xfId="15" applyFont="1" applyBorder="1" applyAlignment="1">
      <alignment horizontal="center" vertical="center"/>
    </xf>
    <xf numFmtId="0" fontId="59" fillId="0" borderId="0" xfId="15" applyFont="1" applyAlignment="1">
      <alignment horizontal="center" vertical="center"/>
    </xf>
    <xf numFmtId="0" fontId="64" fillId="0" borderId="0" xfId="15" applyFont="1" applyAlignment="1">
      <alignment textRotation="255" wrapText="1"/>
    </xf>
    <xf numFmtId="0" fontId="64" fillId="0" borderId="0" xfId="15" applyFont="1"/>
    <xf numFmtId="0" fontId="64" fillId="0" borderId="0" xfId="15" applyFont="1" applyAlignment="1">
      <alignment horizontal="left" vertical="center"/>
    </xf>
    <xf numFmtId="0" fontId="64" fillId="0" borderId="12" xfId="15" applyFont="1" applyBorder="1" applyAlignment="1">
      <alignment horizontal="left" vertical="center"/>
    </xf>
    <xf numFmtId="0" fontId="64" fillId="0" borderId="12" xfId="15" applyFont="1" applyBorder="1" applyAlignment="1">
      <alignment horizontal="distributed" vertical="center"/>
    </xf>
    <xf numFmtId="0" fontId="65" fillId="0" borderId="0" xfId="15" applyFont="1"/>
    <xf numFmtId="0" fontId="65" fillId="0" borderId="1" xfId="15" applyFont="1" applyBorder="1" applyAlignment="1">
      <alignment horizontal="left"/>
    </xf>
    <xf numFmtId="0" fontId="66" fillId="0" borderId="0" xfId="15" applyFont="1"/>
    <xf numFmtId="0" fontId="65" fillId="0" borderId="10" xfId="15" applyFont="1" applyBorder="1" applyAlignment="1">
      <alignment vertical="center"/>
    </xf>
    <xf numFmtId="0" fontId="66" fillId="0" borderId="1" xfId="15" applyFont="1" applyBorder="1" applyAlignment="1">
      <alignment horizontal="left"/>
    </xf>
    <xf numFmtId="0" fontId="58" fillId="0" borderId="0" xfId="0" applyFont="1" applyAlignment="1"/>
    <xf numFmtId="0" fontId="59" fillId="0" borderId="0" xfId="0" applyFont="1" applyAlignment="1"/>
    <xf numFmtId="0" fontId="60" fillId="0" borderId="0" xfId="0" applyFont="1" applyAlignment="1"/>
    <xf numFmtId="0" fontId="61" fillId="0" borderId="0" xfId="0" applyFont="1" applyAlignment="1"/>
    <xf numFmtId="0" fontId="63" fillId="0" borderId="0" xfId="0" applyFont="1" applyAlignment="1">
      <alignment horizontal="left" vertical="center"/>
    </xf>
    <xf numFmtId="0" fontId="64" fillId="0" borderId="0" xfId="0" applyFont="1" applyAlignment="1">
      <alignment horizontal="center"/>
    </xf>
    <xf numFmtId="0" fontId="59" fillId="0" borderId="0" xfId="0" applyFont="1" applyAlignment="1">
      <alignment horizontal="center"/>
    </xf>
    <xf numFmtId="0" fontId="59" fillId="0" borderId="1" xfId="0" applyFont="1" applyBorder="1" applyAlignment="1"/>
    <xf numFmtId="0" fontId="64" fillId="0" borderId="1" xfId="0" applyFont="1" applyBorder="1" applyAlignment="1">
      <alignment horizontal="center"/>
    </xf>
    <xf numFmtId="0" fontId="64" fillId="0" borderId="1" xfId="0" applyFont="1" applyBorder="1" applyAlignment="1">
      <alignment horizontal="center" vertical="center"/>
    </xf>
    <xf numFmtId="0" fontId="59" fillId="0" borderId="4" xfId="0" applyFont="1" applyBorder="1" applyAlignment="1">
      <alignment horizontal="center"/>
    </xf>
    <xf numFmtId="0" fontId="59" fillId="0" borderId="1" xfId="0" applyFont="1" applyBorder="1" applyAlignment="1">
      <alignment horizontal="distributed" vertical="center"/>
    </xf>
    <xf numFmtId="0" fontId="64" fillId="0" borderId="0" xfId="0" applyFont="1" applyAlignment="1">
      <alignment horizontal="distributed" vertical="center"/>
    </xf>
    <xf numFmtId="0" fontId="59" fillId="0" borderId="0" xfId="0" applyFont="1" applyAlignment="1">
      <alignment horizontal="distributed" vertical="center"/>
    </xf>
    <xf numFmtId="0" fontId="64" fillId="0" borderId="4" xfId="0" applyFont="1" applyBorder="1" applyAlignment="1">
      <alignment horizontal="center" vertical="center"/>
    </xf>
    <xf numFmtId="0" fontId="59" fillId="0" borderId="0" xfId="0" applyFont="1" applyAlignment="1">
      <alignment horizontal="center" vertical="center"/>
    </xf>
    <xf numFmtId="0" fontId="64" fillId="0" borderId="0" xfId="0" applyFont="1" applyAlignment="1">
      <alignment textRotation="255" wrapText="1"/>
    </xf>
    <xf numFmtId="0" fontId="64" fillId="0" borderId="0" xfId="0" applyFont="1" applyAlignment="1"/>
    <xf numFmtId="0" fontId="64" fillId="0" borderId="0" xfId="0" applyFont="1" applyAlignment="1">
      <alignment horizontal="left" vertical="center"/>
    </xf>
    <xf numFmtId="0" fontId="64" fillId="0" borderId="12" xfId="0" applyFont="1" applyBorder="1" applyAlignment="1">
      <alignment horizontal="left" vertical="center"/>
    </xf>
    <xf numFmtId="0" fontId="64" fillId="0" borderId="12" xfId="0" applyFont="1" applyBorder="1" applyAlignment="1">
      <alignment horizontal="distributed" vertical="center"/>
    </xf>
    <xf numFmtId="0" fontId="65" fillId="0" borderId="0" xfId="0" applyFont="1" applyAlignment="1"/>
    <xf numFmtId="0" fontId="65" fillId="0" borderId="1" xfId="0" applyFont="1" applyBorder="1" applyAlignment="1">
      <alignment horizontal="left"/>
    </xf>
    <xf numFmtId="0" fontId="66" fillId="0" borderId="0" xfId="0" applyFont="1" applyAlignment="1"/>
    <xf numFmtId="0" fontId="65" fillId="0" borderId="10" xfId="0" applyFont="1" applyBorder="1">
      <alignment vertical="center"/>
    </xf>
    <xf numFmtId="0" fontId="66" fillId="0" borderId="1" xfId="0" applyFont="1" applyBorder="1" applyAlignment="1">
      <alignment horizontal="left"/>
    </xf>
    <xf numFmtId="0" fontId="24" fillId="0" borderId="0" xfId="5" applyFont="1">
      <alignment vertical="center"/>
    </xf>
    <xf numFmtId="0" fontId="36" fillId="0" borderId="0" xfId="5" applyFont="1">
      <alignment vertical="center"/>
    </xf>
    <xf numFmtId="0" fontId="36" fillId="0" borderId="0" xfId="5" applyFont="1" applyAlignment="1">
      <alignment horizontal="right" vertical="center"/>
    </xf>
    <xf numFmtId="0" fontId="36" fillId="0" borderId="142" xfId="5" applyFont="1" applyBorder="1">
      <alignment vertical="center"/>
    </xf>
    <xf numFmtId="0" fontId="36" fillId="0" borderId="144" xfId="5" applyFont="1" applyBorder="1">
      <alignment vertical="center"/>
    </xf>
    <xf numFmtId="0" fontId="36" fillId="0" borderId="55" xfId="5" applyFont="1" applyBorder="1">
      <alignment vertical="center"/>
    </xf>
    <xf numFmtId="0" fontId="36" fillId="0" borderId="58" xfId="5" applyFont="1" applyBorder="1">
      <alignment vertical="center"/>
    </xf>
    <xf numFmtId="0" fontId="36" fillId="0" borderId="145" xfId="5" applyFont="1" applyBorder="1">
      <alignment vertical="center"/>
    </xf>
    <xf numFmtId="0" fontId="36" fillId="0" borderId="146" xfId="5" applyFont="1" applyBorder="1">
      <alignment vertical="center"/>
    </xf>
    <xf numFmtId="0" fontId="36" fillId="0" borderId="148" xfId="5" applyFont="1" applyBorder="1">
      <alignment vertical="center"/>
    </xf>
    <xf numFmtId="0" fontId="36" fillId="0" borderId="144" xfId="5" applyFont="1" applyBorder="1" applyAlignment="1">
      <alignment vertical="center" textRotation="255"/>
    </xf>
    <xf numFmtId="0" fontId="36" fillId="0" borderId="66" xfId="5" applyFont="1" applyBorder="1" applyAlignment="1">
      <alignment horizontal="center" vertical="center" textRotation="255"/>
    </xf>
    <xf numFmtId="0" fontId="36" fillId="0" borderId="14" xfId="5" applyFont="1" applyBorder="1">
      <alignment vertical="center"/>
    </xf>
    <xf numFmtId="0" fontId="36" fillId="0" borderId="61" xfId="5" applyFont="1" applyBorder="1">
      <alignment vertical="center"/>
    </xf>
    <xf numFmtId="0" fontId="36" fillId="0" borderId="145" xfId="5" applyFont="1" applyBorder="1" applyAlignment="1">
      <alignment vertical="center" textRotation="255"/>
    </xf>
    <xf numFmtId="0" fontId="36" fillId="0" borderId="72" xfId="5" applyFont="1" applyBorder="1">
      <alignment vertical="center"/>
    </xf>
    <xf numFmtId="0" fontId="36" fillId="0" borderId="146" xfId="5" applyFont="1" applyBorder="1" applyAlignment="1">
      <alignment vertical="center" textRotation="255"/>
    </xf>
    <xf numFmtId="0" fontId="36" fillId="0" borderId="147" xfId="5" applyFont="1" applyBorder="1">
      <alignment vertical="center"/>
    </xf>
    <xf numFmtId="0" fontId="14" fillId="0" borderId="0" xfId="14" applyFont="1" applyAlignment="1">
      <alignment vertical="center"/>
    </xf>
    <xf numFmtId="0" fontId="14" fillId="0" borderId="144" xfId="14" applyFont="1" applyBorder="1" applyAlignment="1">
      <alignment vertical="center"/>
    </xf>
    <xf numFmtId="0" fontId="14" fillId="0" borderId="55" xfId="14" applyFont="1" applyBorder="1" applyAlignment="1">
      <alignment vertical="center"/>
    </xf>
    <xf numFmtId="0" fontId="14" fillId="0" borderId="58" xfId="14" applyFont="1" applyBorder="1" applyAlignment="1">
      <alignment vertical="center"/>
    </xf>
    <xf numFmtId="0" fontId="14" fillId="0" borderId="145" xfId="14" applyFont="1" applyBorder="1" applyAlignment="1">
      <alignment vertical="center"/>
    </xf>
    <xf numFmtId="0" fontId="14" fillId="0" borderId="142" xfId="14" applyFont="1" applyBorder="1" applyAlignment="1">
      <alignment vertical="center"/>
    </xf>
    <xf numFmtId="0" fontId="14" fillId="0" borderId="14" xfId="14" applyFont="1" applyBorder="1" applyAlignment="1">
      <alignment vertical="center"/>
    </xf>
    <xf numFmtId="0" fontId="14" fillId="0" borderId="0" xfId="14" applyFont="1" applyAlignment="1">
      <alignment horizontal="distributed" vertical="justify"/>
    </xf>
    <xf numFmtId="0" fontId="14" fillId="0" borderId="0" xfId="14" applyFont="1" applyAlignment="1">
      <alignment horizontal="distributed" vertical="center"/>
    </xf>
    <xf numFmtId="0" fontId="14" fillId="0" borderId="8" xfId="14" applyFont="1" applyBorder="1" applyAlignment="1">
      <alignment vertical="center" shrinkToFit="1"/>
    </xf>
    <xf numFmtId="0" fontId="14" fillId="0" borderId="14" xfId="14" applyFont="1" applyBorder="1" applyAlignment="1">
      <alignment vertical="center" shrinkToFit="1"/>
    </xf>
    <xf numFmtId="0" fontId="14" fillId="0" borderId="0" xfId="14" applyFont="1" applyAlignment="1">
      <alignment vertical="justify"/>
    </xf>
    <xf numFmtId="0" fontId="14" fillId="14" borderId="34" xfId="14" applyFont="1" applyFill="1" applyBorder="1" applyAlignment="1">
      <alignment horizontal="center" vertical="center"/>
    </xf>
    <xf numFmtId="0" fontId="14" fillId="14" borderId="0" xfId="14" applyFont="1" applyFill="1" applyAlignment="1">
      <alignment horizontal="center" vertical="center"/>
    </xf>
    <xf numFmtId="0" fontId="14" fillId="14" borderId="6" xfId="14" applyFont="1" applyFill="1" applyBorder="1" applyAlignment="1">
      <alignment horizontal="center" vertical="center"/>
    </xf>
    <xf numFmtId="0" fontId="14" fillId="14" borderId="34" xfId="14" applyFont="1" applyFill="1" applyBorder="1" applyAlignment="1">
      <alignment horizontal="center" vertical="center" wrapText="1"/>
    </xf>
    <xf numFmtId="0" fontId="14" fillId="14" borderId="0" xfId="14" applyFont="1" applyFill="1" applyAlignment="1">
      <alignment horizontal="center" vertical="center" wrapText="1"/>
    </xf>
    <xf numFmtId="0" fontId="14" fillId="14" borderId="6" xfId="14" applyFont="1" applyFill="1" applyBorder="1" applyAlignment="1">
      <alignment horizontal="center" vertical="center" wrapText="1"/>
    </xf>
    <xf numFmtId="0" fontId="14" fillId="0" borderId="9" xfId="14" applyFont="1" applyBorder="1" applyAlignment="1">
      <alignment vertical="center"/>
    </xf>
    <xf numFmtId="0" fontId="14" fillId="0" borderId="8" xfId="14" applyFont="1" applyBorder="1" applyAlignment="1">
      <alignment vertical="center"/>
    </xf>
    <xf numFmtId="0" fontId="14" fillId="0" borderId="72" xfId="14" applyFont="1" applyBorder="1" applyAlignment="1">
      <alignment vertical="center"/>
    </xf>
    <xf numFmtId="0" fontId="14" fillId="0" borderId="10" xfId="14" applyFont="1" applyBorder="1" applyAlignment="1">
      <alignment vertical="center"/>
    </xf>
    <xf numFmtId="0" fontId="14" fillId="0" borderId="61" xfId="14" applyFont="1" applyBorder="1" applyAlignment="1">
      <alignment vertical="center"/>
    </xf>
    <xf numFmtId="0" fontId="69" fillId="0" borderId="0" xfId="14" applyFont="1" applyAlignment="1">
      <alignment vertical="center"/>
    </xf>
    <xf numFmtId="0" fontId="14" fillId="0" borderId="127" xfId="14" applyFont="1" applyBorder="1" applyAlignment="1">
      <alignment vertical="center"/>
    </xf>
    <xf numFmtId="0" fontId="14" fillId="0" borderId="147" xfId="14" applyFont="1" applyBorder="1" applyAlignment="1">
      <alignment vertical="center"/>
    </xf>
    <xf numFmtId="0" fontId="14" fillId="0" borderId="148" xfId="14" applyFont="1" applyBorder="1" applyAlignment="1">
      <alignment vertical="center"/>
    </xf>
    <xf numFmtId="0" fontId="70" fillId="0" borderId="0" xfId="0" applyFont="1">
      <alignment vertical="center"/>
    </xf>
    <xf numFmtId="0" fontId="71" fillId="0" borderId="0" xfId="0" applyFont="1" applyAlignment="1">
      <alignment horizontal="right" vertical="center"/>
    </xf>
    <xf numFmtId="0" fontId="59" fillId="0" borderId="0" xfId="0" applyFont="1" applyAlignment="1">
      <alignment horizontal="right" vertical="center"/>
    </xf>
    <xf numFmtId="0" fontId="72" fillId="0" borderId="0" xfId="0" applyFont="1">
      <alignment vertical="center"/>
    </xf>
    <xf numFmtId="0" fontId="71" fillId="0" borderId="1" xfId="0" applyFont="1" applyBorder="1" applyAlignment="1">
      <alignment horizontal="distributed" vertical="center"/>
    </xf>
    <xf numFmtId="0" fontId="71" fillId="0" borderId="0" xfId="0" applyFont="1">
      <alignment vertical="center"/>
    </xf>
    <xf numFmtId="0" fontId="24" fillId="0" borderId="162" xfId="5" applyFont="1" applyBorder="1">
      <alignment vertical="center"/>
    </xf>
    <xf numFmtId="0" fontId="24" fillId="0" borderId="163" xfId="5" applyFont="1" applyBorder="1">
      <alignment vertical="center"/>
    </xf>
    <xf numFmtId="0" fontId="24" fillId="0" borderId="16" xfId="5" applyFont="1" applyBorder="1">
      <alignment vertical="center"/>
    </xf>
    <xf numFmtId="0" fontId="24" fillId="0" borderId="17" xfId="5" applyFont="1" applyBorder="1">
      <alignment vertical="center"/>
    </xf>
    <xf numFmtId="0" fontId="24" fillId="0" borderId="18" xfId="5" applyFont="1" applyBorder="1">
      <alignment vertical="center"/>
    </xf>
    <xf numFmtId="0" fontId="24" fillId="0" borderId="0" xfId="4" quotePrefix="1" applyFont="1">
      <alignment vertical="center"/>
    </xf>
    <xf numFmtId="0" fontId="19" fillId="0" borderId="0" xfId="4" applyAlignment="1">
      <alignment horizontal="center"/>
    </xf>
    <xf numFmtId="0" fontId="24" fillId="0" borderId="29" xfId="4" applyFont="1" applyBorder="1">
      <alignment vertical="center"/>
    </xf>
    <xf numFmtId="0" fontId="24" fillId="0" borderId="165" xfId="4" applyFont="1" applyBorder="1">
      <alignment vertical="center"/>
    </xf>
    <xf numFmtId="0" fontId="24" fillId="0" borderId="0" xfId="4" applyFont="1" applyAlignment="1"/>
    <xf numFmtId="0" fontId="19" fillId="0" borderId="11" xfId="4" applyBorder="1">
      <alignment vertical="center"/>
    </xf>
    <xf numFmtId="0" fontId="19" fillId="0" borderId="9" xfId="4" applyBorder="1">
      <alignment vertical="center"/>
    </xf>
    <xf numFmtId="0" fontId="19" fillId="0" borderId="8" xfId="4" applyBorder="1">
      <alignment vertical="center"/>
    </xf>
    <xf numFmtId="0" fontId="32" fillId="0" borderId="9" xfId="4" applyFont="1" applyBorder="1">
      <alignment vertical="center"/>
    </xf>
    <xf numFmtId="0" fontId="19" fillId="0" borderId="5" xfId="4" applyBorder="1">
      <alignment vertical="center"/>
    </xf>
    <xf numFmtId="0" fontId="19" fillId="0" borderId="34" xfId="4" applyBorder="1">
      <alignment vertical="center"/>
    </xf>
    <xf numFmtId="0" fontId="32" fillId="0" borderId="34" xfId="4" applyFont="1" applyBorder="1">
      <alignment vertical="center"/>
    </xf>
    <xf numFmtId="0" fontId="19" fillId="0" borderId="6" xfId="4" applyBorder="1">
      <alignment vertical="center"/>
    </xf>
    <xf numFmtId="0" fontId="19" fillId="0" borderId="10" xfId="4" applyBorder="1">
      <alignment vertical="center"/>
    </xf>
    <xf numFmtId="0" fontId="19" fillId="0" borderId="13" xfId="4" applyBorder="1">
      <alignment vertical="center"/>
    </xf>
    <xf numFmtId="0" fontId="19" fillId="0" borderId="165" xfId="4" applyBorder="1">
      <alignment vertical="center"/>
    </xf>
    <xf numFmtId="0" fontId="24" fillId="0" borderId="0" xfId="4" applyFont="1" applyAlignment="1">
      <alignment horizontal="right"/>
    </xf>
    <xf numFmtId="0" fontId="24" fillId="0" borderId="0" xfId="15" applyFont="1"/>
    <xf numFmtId="0" fontId="30" fillId="0" borderId="0" xfId="15" applyFont="1" applyAlignment="1">
      <alignment horizontal="centerContinuous"/>
    </xf>
    <xf numFmtId="0" fontId="24" fillId="0" borderId="0" xfId="15" applyFont="1" applyAlignment="1">
      <alignment horizontal="centerContinuous"/>
    </xf>
    <xf numFmtId="0" fontId="73" fillId="0" borderId="0" xfId="15" applyFont="1" applyAlignment="1">
      <alignment horizontal="left"/>
    </xf>
    <xf numFmtId="0" fontId="73" fillId="0" borderId="0" xfId="15" applyFont="1" applyAlignment="1">
      <alignment horizontal="right"/>
    </xf>
    <xf numFmtId="0" fontId="34" fillId="0" borderId="1" xfId="15" applyFont="1" applyBorder="1" applyAlignment="1">
      <alignment horizontal="center" vertical="center" wrapText="1"/>
    </xf>
    <xf numFmtId="0" fontId="73" fillId="0" borderId="1" xfId="15" applyFont="1" applyBorder="1" applyAlignment="1">
      <alignment horizontal="left" vertical="top" wrapText="1"/>
    </xf>
    <xf numFmtId="0" fontId="34" fillId="0" borderId="8" xfId="15" applyFont="1" applyBorder="1" applyAlignment="1">
      <alignment horizontal="left" vertical="top" wrapText="1"/>
    </xf>
    <xf numFmtId="0" fontId="24" fillId="0" borderId="9" xfId="4" applyFont="1" applyBorder="1">
      <alignment vertical="center"/>
    </xf>
    <xf numFmtId="0" fontId="24" fillId="0" borderId="8" xfId="4" applyFont="1" applyBorder="1">
      <alignment vertical="center"/>
    </xf>
    <xf numFmtId="0" fontId="24" fillId="0" borderId="5" xfId="4" applyFont="1" applyBorder="1">
      <alignment vertical="center"/>
    </xf>
    <xf numFmtId="0" fontId="24" fillId="0" borderId="34" xfId="4" applyFont="1" applyBorder="1">
      <alignment vertical="center"/>
    </xf>
    <xf numFmtId="0" fontId="24" fillId="0" borderId="6" xfId="4" applyFont="1" applyBorder="1">
      <alignment vertical="center"/>
    </xf>
    <xf numFmtId="0" fontId="24" fillId="0" borderId="10" xfId="4" applyFont="1" applyBorder="1">
      <alignment vertical="center"/>
    </xf>
    <xf numFmtId="0" fontId="24" fillId="0" borderId="14" xfId="4" applyFont="1" applyBorder="1">
      <alignment vertical="center"/>
    </xf>
    <xf numFmtId="0" fontId="24" fillId="0" borderId="7" xfId="4" applyFont="1" applyBorder="1">
      <alignment vertical="center"/>
    </xf>
    <xf numFmtId="0" fontId="28" fillId="0" borderId="0" xfId="17"/>
    <xf numFmtId="0" fontId="24" fillId="0" borderId="0" xfId="18" applyFont="1"/>
    <xf numFmtId="0" fontId="33" fillId="0" borderId="0" xfId="18" applyFont="1"/>
    <xf numFmtId="0" fontId="24" fillId="0" borderId="0" xfId="19" applyFont="1" applyAlignment="1">
      <alignment vertical="center"/>
    </xf>
    <xf numFmtId="0" fontId="28" fillId="0" borderId="0" xfId="19" applyAlignment="1">
      <alignment vertical="center"/>
    </xf>
    <xf numFmtId="0" fontId="28" fillId="0" borderId="0" xfId="19" applyAlignment="1">
      <alignment horizontal="centerContinuous" vertical="center"/>
    </xf>
    <xf numFmtId="177" fontId="28" fillId="0" borderId="11" xfId="21" applyFont="1" applyFill="1" applyBorder="1" applyAlignment="1">
      <alignment horizontal="centerContinuous" vertical="center"/>
    </xf>
    <xf numFmtId="177" fontId="28" fillId="0" borderId="12" xfId="21" applyFont="1" applyFill="1" applyBorder="1" applyAlignment="1">
      <alignment horizontal="centerContinuous" vertical="center"/>
    </xf>
    <xf numFmtId="177" fontId="28" fillId="0" borderId="14" xfId="21" applyFont="1" applyFill="1" applyBorder="1" applyAlignment="1">
      <alignment horizontal="centerContinuous" vertical="center"/>
    </xf>
    <xf numFmtId="177" fontId="28" fillId="0" borderId="7" xfId="21" applyFont="1" applyFill="1" applyBorder="1" applyAlignment="1">
      <alignment horizontal="centerContinuous" vertical="center"/>
    </xf>
    <xf numFmtId="0" fontId="28" fillId="0" borderId="14" xfId="19" applyBorder="1" applyAlignment="1">
      <alignment horizontal="centerContinuous" vertical="center"/>
    </xf>
    <xf numFmtId="0" fontId="28" fillId="0" borderId="10" xfId="19" applyBorder="1" applyAlignment="1">
      <alignment horizontal="centerContinuous" vertical="center"/>
    </xf>
    <xf numFmtId="0" fontId="28" fillId="0" borderId="7" xfId="19" applyBorder="1" applyAlignment="1">
      <alignment horizontal="centerContinuous" vertical="center"/>
    </xf>
    <xf numFmtId="0" fontId="28" fillId="0" borderId="4" xfId="19" applyBorder="1" applyAlignment="1">
      <alignment vertical="center" wrapText="1"/>
    </xf>
    <xf numFmtId="0" fontId="28" fillId="0" borderId="7" xfId="19" applyBorder="1" applyAlignment="1">
      <alignment vertical="center" wrapText="1"/>
    </xf>
    <xf numFmtId="0" fontId="28" fillId="0" borderId="8" xfId="19" applyBorder="1" applyAlignment="1">
      <alignment vertical="center"/>
    </xf>
    <xf numFmtId="0" fontId="28" fillId="0" borderId="0" xfId="22" applyAlignment="1">
      <alignment vertical="center"/>
    </xf>
    <xf numFmtId="0" fontId="28" fillId="0" borderId="0" xfId="22" applyAlignment="1">
      <alignment horizontal="right" vertical="center"/>
    </xf>
    <xf numFmtId="0" fontId="28" fillId="0" borderId="7" xfId="22" applyBorder="1" applyAlignment="1">
      <alignment horizontal="centerContinuous" vertical="center"/>
    </xf>
    <xf numFmtId="0" fontId="28" fillId="0" borderId="14" xfId="22" applyBorder="1" applyAlignment="1">
      <alignment horizontal="centerContinuous" vertical="center"/>
    </xf>
    <xf numFmtId="0" fontId="28" fillId="0" borderId="3" xfId="22" applyBorder="1" applyAlignment="1">
      <alignment vertical="center" shrinkToFit="1"/>
    </xf>
    <xf numFmtId="0" fontId="28" fillId="0" borderId="6" xfId="22" applyBorder="1" applyAlignment="1">
      <alignment vertical="center" shrinkToFit="1"/>
    </xf>
    <xf numFmtId="0" fontId="28" fillId="0" borderId="7" xfId="22" applyBorder="1" applyAlignment="1">
      <alignment vertical="center" shrinkToFit="1"/>
    </xf>
    <xf numFmtId="0" fontId="28" fillId="0" borderId="3" xfId="22" applyBorder="1" applyAlignment="1">
      <alignment vertical="center"/>
    </xf>
    <xf numFmtId="0" fontId="28" fillId="0" borderId="3" xfId="22" applyBorder="1" applyAlignment="1">
      <alignment horizontal="centerContinuous" vertical="center"/>
    </xf>
    <xf numFmtId="0" fontId="28" fillId="0" borderId="6" xfId="22" applyBorder="1" applyAlignment="1">
      <alignment vertical="center"/>
    </xf>
    <xf numFmtId="0" fontId="28" fillId="0" borderId="6" xfId="22" applyBorder="1" applyAlignment="1">
      <alignment horizontal="center" vertical="center"/>
    </xf>
    <xf numFmtId="0" fontId="28" fillId="0" borderId="4" xfId="22" applyBorder="1" applyAlignment="1">
      <alignment vertical="center"/>
    </xf>
    <xf numFmtId="0" fontId="28" fillId="0" borderId="14" xfId="22" applyBorder="1" applyAlignment="1">
      <alignment vertical="center"/>
    </xf>
    <xf numFmtId="0" fontId="28" fillId="0" borderId="7" xfId="22" applyBorder="1" applyAlignment="1">
      <alignment vertical="center"/>
    </xf>
    <xf numFmtId="0" fontId="28" fillId="0" borderId="41" xfId="22" applyBorder="1" applyAlignment="1">
      <alignment vertical="center"/>
    </xf>
    <xf numFmtId="0" fontId="24" fillId="0" borderId="0" xfId="23" applyFont="1" applyAlignment="1">
      <alignment vertical="center"/>
    </xf>
    <xf numFmtId="0" fontId="76" fillId="0" borderId="0" xfId="1" applyFont="1">
      <alignment vertical="center"/>
    </xf>
    <xf numFmtId="0" fontId="77" fillId="0" borderId="0" xfId="1" applyFont="1">
      <alignment vertical="center"/>
    </xf>
    <xf numFmtId="0" fontId="3" fillId="0" borderId="0" xfId="1">
      <alignment vertical="center"/>
    </xf>
    <xf numFmtId="0" fontId="79" fillId="0" borderId="0" xfId="1" applyFont="1" applyAlignment="1">
      <alignment horizontal="center" vertical="center"/>
    </xf>
    <xf numFmtId="0" fontId="79" fillId="0" borderId="0" xfId="1" applyFont="1">
      <alignment vertical="center"/>
    </xf>
    <xf numFmtId="0" fontId="79" fillId="0" borderId="0" xfId="1" applyFont="1" applyAlignment="1">
      <alignment horizontal="right" vertical="center"/>
    </xf>
    <xf numFmtId="0" fontId="76" fillId="0" borderId="14" xfId="1" applyFont="1" applyBorder="1" applyAlignment="1">
      <alignment horizontal="distributed" vertical="center"/>
    </xf>
    <xf numFmtId="0" fontId="76" fillId="0" borderId="14" xfId="1" applyFont="1" applyBorder="1">
      <alignment vertical="center"/>
    </xf>
    <xf numFmtId="0" fontId="76" fillId="0" borderId="12" xfId="1" applyFont="1" applyBorder="1" applyAlignment="1">
      <alignment horizontal="distributed" vertical="center"/>
    </xf>
    <xf numFmtId="0" fontId="76" fillId="0" borderId="12" xfId="1" applyFont="1" applyBorder="1">
      <alignment vertical="center"/>
    </xf>
    <xf numFmtId="0" fontId="76" fillId="0" borderId="1" xfId="1" applyFont="1" applyBorder="1" applyAlignment="1">
      <alignment horizontal="center" vertical="center" shrinkToFit="1"/>
    </xf>
    <xf numFmtId="0" fontId="76" fillId="0" borderId="1" xfId="1" applyFont="1" applyBorder="1" applyAlignment="1">
      <alignment horizontal="center" vertical="center"/>
    </xf>
    <xf numFmtId="0" fontId="76" fillId="0" borderId="1" xfId="1" quotePrefix="1" applyFont="1" applyBorder="1" applyAlignment="1">
      <alignment horizontal="center" vertical="center"/>
    </xf>
    <xf numFmtId="0" fontId="76" fillId="0" borderId="1" xfId="1" quotePrefix="1" applyFont="1" applyBorder="1" applyAlignment="1">
      <alignment horizontal="right" vertical="center"/>
    </xf>
    <xf numFmtId="0" fontId="76" fillId="0" borderId="1" xfId="1" applyFont="1" applyBorder="1">
      <alignment vertical="center"/>
    </xf>
    <xf numFmtId="0" fontId="76" fillId="0" borderId="8" xfId="1" applyFont="1" applyBorder="1">
      <alignment vertical="center"/>
    </xf>
    <xf numFmtId="0" fontId="76" fillId="0" borderId="0" xfId="1" applyFont="1" applyAlignment="1">
      <alignment horizontal="right" vertical="center"/>
    </xf>
    <xf numFmtId="0" fontId="76" fillId="0" borderId="0" xfId="1" quotePrefix="1" applyFont="1" applyAlignment="1">
      <alignment horizontal="right" vertical="center"/>
    </xf>
    <xf numFmtId="0" fontId="79" fillId="0" borderId="0" xfId="1" quotePrefix="1" applyFont="1" applyAlignment="1">
      <alignment horizontal="right" vertical="center"/>
    </xf>
    <xf numFmtId="57" fontId="76" fillId="0" borderId="1" xfId="1" applyNumberFormat="1" applyFont="1" applyBorder="1" applyAlignment="1">
      <alignment horizontal="center" vertical="center"/>
    </xf>
    <xf numFmtId="180" fontId="76" fillId="0" borderId="1" xfId="1" quotePrefix="1" applyNumberFormat="1" applyFont="1" applyBorder="1" applyAlignment="1">
      <alignment horizontal="right" vertical="center"/>
    </xf>
    <xf numFmtId="180" fontId="76" fillId="0" borderId="1" xfId="1" applyNumberFormat="1" applyFont="1" applyBorder="1">
      <alignment vertical="center"/>
    </xf>
    <xf numFmtId="0" fontId="80" fillId="0" borderId="0" xfId="14" applyFont="1" applyAlignment="1">
      <alignment horizontal="right"/>
    </xf>
    <xf numFmtId="0" fontId="46" fillId="0" borderId="96" xfId="14" applyFont="1" applyBorder="1" applyAlignment="1">
      <alignment horizontal="center" vertical="center" wrapText="1"/>
    </xf>
    <xf numFmtId="0" fontId="47" fillId="0" borderId="129" xfId="14" applyFont="1" applyBorder="1" applyAlignment="1">
      <alignment horizontal="center" vertical="center" wrapText="1"/>
    </xf>
    <xf numFmtId="0" fontId="47" fillId="0" borderId="128" xfId="14" applyFont="1" applyBorder="1" applyAlignment="1">
      <alignment horizontal="center" vertical="center"/>
    </xf>
    <xf numFmtId="0" fontId="47" fillId="0" borderId="100" xfId="14" applyFont="1" applyBorder="1" applyAlignment="1">
      <alignment horizontal="center" vertical="center"/>
    </xf>
    <xf numFmtId="0" fontId="47" fillId="0" borderId="104" xfId="14" applyFont="1" applyBorder="1" applyAlignment="1">
      <alignment horizontal="center" vertical="center"/>
    </xf>
    <xf numFmtId="0" fontId="47" fillId="0" borderId="124" xfId="14" applyFont="1" applyBorder="1" applyAlignment="1">
      <alignment horizontal="center" vertical="center"/>
    </xf>
    <xf numFmtId="0" fontId="47" fillId="0" borderId="10" xfId="14" applyFont="1" applyBorder="1" applyAlignment="1">
      <alignment vertical="center"/>
    </xf>
    <xf numFmtId="0" fontId="47" fillId="0" borderId="70" xfId="14" applyFont="1" applyBorder="1" applyAlignment="1">
      <alignment vertical="center"/>
    </xf>
    <xf numFmtId="0" fontId="47" fillId="0" borderId="69" xfId="14" applyFont="1" applyBorder="1" applyAlignment="1">
      <alignment vertical="center"/>
    </xf>
    <xf numFmtId="0" fontId="47" fillId="0" borderId="14" xfId="14" applyFont="1" applyBorder="1" applyAlignment="1">
      <alignment vertical="center"/>
    </xf>
    <xf numFmtId="0" fontId="47" fillId="0" borderId="151" xfId="14" applyFont="1" applyBorder="1" applyAlignment="1">
      <alignment vertical="center"/>
    </xf>
    <xf numFmtId="0" fontId="47" fillId="0" borderId="167" xfId="14" applyFont="1" applyBorder="1" applyAlignment="1">
      <alignment vertical="center"/>
    </xf>
    <xf numFmtId="0" fontId="47" fillId="14" borderId="12" xfId="14" applyFont="1" applyFill="1" applyBorder="1" applyAlignment="1">
      <alignment horizontal="center" vertical="center"/>
    </xf>
    <xf numFmtId="0" fontId="47" fillId="14" borderId="60" xfId="14" applyFont="1" applyFill="1" applyBorder="1" applyAlignment="1">
      <alignment horizontal="right" vertical="center"/>
    </xf>
    <xf numFmtId="0" fontId="47" fillId="14" borderId="11" xfId="14" applyFont="1" applyFill="1" applyBorder="1" applyAlignment="1">
      <alignment horizontal="right" vertical="center"/>
    </xf>
    <xf numFmtId="0" fontId="47" fillId="14" borderId="64" xfId="14" applyFont="1" applyFill="1" applyBorder="1" applyAlignment="1">
      <alignment horizontal="right" vertical="center"/>
    </xf>
    <xf numFmtId="0" fontId="47" fillId="14" borderId="1" xfId="14" applyFont="1" applyFill="1" applyBorder="1" applyAlignment="1">
      <alignment horizontal="right" vertical="center"/>
    </xf>
    <xf numFmtId="0" fontId="47" fillId="14" borderId="167" xfId="14" applyFont="1" applyFill="1" applyBorder="1" applyAlignment="1">
      <alignment horizontal="right" vertical="center"/>
    </xf>
    <xf numFmtId="0" fontId="47" fillId="14" borderId="12" xfId="14" applyFont="1" applyFill="1" applyBorder="1" applyAlignment="1">
      <alignment horizontal="right" vertical="center"/>
    </xf>
    <xf numFmtId="0" fontId="47" fillId="14" borderId="109" xfId="14" applyFont="1" applyFill="1" applyBorder="1" applyAlignment="1">
      <alignment horizontal="right" vertical="center"/>
    </xf>
    <xf numFmtId="0" fontId="47" fillId="0" borderId="124" xfId="14" applyFont="1" applyBorder="1" applyAlignment="1">
      <alignment vertical="center"/>
    </xf>
    <xf numFmtId="3" fontId="47" fillId="0" borderId="10" xfId="14" applyNumberFormat="1" applyFont="1" applyBorder="1" applyAlignment="1">
      <alignment vertical="center"/>
    </xf>
    <xf numFmtId="3" fontId="47" fillId="0" borderId="10" xfId="24" applyNumberFormat="1" applyFont="1" applyBorder="1" applyAlignment="1">
      <alignment vertical="center"/>
    </xf>
    <xf numFmtId="3" fontId="47" fillId="0" borderId="54" xfId="14" applyNumberFormat="1" applyFont="1" applyBorder="1" applyAlignment="1">
      <alignment vertical="center"/>
    </xf>
    <xf numFmtId="3" fontId="47" fillId="14" borderId="11" xfId="14" applyNumberFormat="1" applyFont="1" applyFill="1" applyBorder="1" applyAlignment="1">
      <alignment horizontal="right" vertical="center"/>
    </xf>
    <xf numFmtId="0" fontId="46" fillId="0" borderId="0" xfId="14" applyFont="1" applyAlignment="1">
      <alignment horizontal="left" vertical="center"/>
    </xf>
    <xf numFmtId="0" fontId="14" fillId="0" borderId="0" xfId="14" applyFont="1" applyAlignment="1">
      <alignment vertical="center" wrapText="1"/>
    </xf>
    <xf numFmtId="0" fontId="14" fillId="0" borderId="14" xfId="14" applyFont="1" applyBorder="1" applyAlignment="1">
      <alignment horizontal="left" vertical="center" shrinkToFit="1"/>
    </xf>
    <xf numFmtId="0" fontId="14" fillId="0" borderId="0" xfId="14" applyFont="1" applyAlignment="1">
      <alignment horizontal="left" vertical="center" shrinkToFit="1"/>
    </xf>
    <xf numFmtId="0" fontId="14" fillId="0" borderId="0" xfId="14" applyFont="1" applyAlignment="1">
      <alignment vertical="center" shrinkToFit="1"/>
    </xf>
    <xf numFmtId="0" fontId="14" fillId="14" borderId="8" xfId="14" applyFont="1" applyFill="1" applyBorder="1" applyAlignment="1">
      <alignment horizontal="center" vertical="center" wrapText="1"/>
    </xf>
    <xf numFmtId="0" fontId="14" fillId="14" borderId="14" xfId="14" applyFont="1" applyFill="1" applyBorder="1" applyAlignment="1">
      <alignment horizontal="center" vertical="center" wrapText="1"/>
    </xf>
    <xf numFmtId="0" fontId="14" fillId="14" borderId="0" xfId="14" applyFont="1" applyFill="1" applyAlignment="1">
      <alignment vertical="center" shrinkToFit="1"/>
    </xf>
    <xf numFmtId="0" fontId="14" fillId="14" borderId="142" xfId="14" applyFont="1" applyFill="1" applyBorder="1" applyAlignment="1">
      <alignment vertical="center" shrinkToFit="1"/>
    </xf>
    <xf numFmtId="0" fontId="14" fillId="14" borderId="14" xfId="14" applyFont="1" applyFill="1" applyBorder="1" applyAlignment="1">
      <alignment vertical="center" shrinkToFit="1"/>
    </xf>
    <xf numFmtId="0" fontId="14" fillId="14" borderId="61" xfId="14" applyFont="1" applyFill="1" applyBorder="1" applyAlignment="1">
      <alignment vertical="center" shrinkToFit="1"/>
    </xf>
    <xf numFmtId="0" fontId="24" fillId="0" borderId="0" xfId="5" applyFont="1" applyAlignment="1"/>
    <xf numFmtId="0" fontId="24" fillId="0" borderId="0" xfId="5" applyFont="1" applyAlignment="1">
      <alignment horizontal="center"/>
    </xf>
    <xf numFmtId="0" fontId="24" fillId="0" borderId="0" xfId="5" applyFont="1" applyAlignment="1">
      <alignment horizontal="right"/>
    </xf>
    <xf numFmtId="0" fontId="30" fillId="0" borderId="0" xfId="5" applyFont="1" applyAlignment="1"/>
    <xf numFmtId="0" fontId="19" fillId="0" borderId="30" xfId="5" applyFont="1" applyBorder="1" applyAlignment="1">
      <alignment wrapText="1"/>
    </xf>
    <xf numFmtId="176" fontId="24" fillId="0" borderId="30" xfId="5" applyNumberFormat="1" applyFont="1" applyBorder="1" applyAlignment="1"/>
    <xf numFmtId="0" fontId="24" fillId="0" borderId="0" xfId="5" applyFont="1" applyAlignment="1">
      <alignment horizontal="center" vertical="center"/>
    </xf>
    <xf numFmtId="0" fontId="24" fillId="0" borderId="30" xfId="5" applyFont="1" applyBorder="1" applyAlignment="1">
      <alignment horizontal="center" vertical="center"/>
    </xf>
    <xf numFmtId="0" fontId="33" fillId="0" borderId="0" xfId="5" applyFont="1" applyAlignment="1">
      <alignment horizontal="center"/>
    </xf>
    <xf numFmtId="176" fontId="24" fillId="0" borderId="0" xfId="5" applyNumberFormat="1" applyFont="1" applyAlignment="1"/>
    <xf numFmtId="0" fontId="24" fillId="0" borderId="0" xfId="15" applyFont="1" applyAlignment="1">
      <alignment vertical="center"/>
    </xf>
    <xf numFmtId="0" fontId="36" fillId="0" borderId="0" xfId="15" applyFont="1" applyAlignment="1">
      <alignment vertical="center"/>
    </xf>
    <xf numFmtId="0" fontId="84" fillId="0" borderId="1" xfId="15" applyFont="1" applyBorder="1" applyAlignment="1">
      <alignment horizontal="left" vertical="center" wrapText="1"/>
    </xf>
    <xf numFmtId="0" fontId="84" fillId="0" borderId="1" xfId="15" applyFont="1" applyBorder="1" applyAlignment="1">
      <alignment horizontal="center" vertical="center" wrapText="1"/>
    </xf>
    <xf numFmtId="0" fontId="84" fillId="0" borderId="3" xfId="15" applyFont="1" applyBorder="1" applyAlignment="1">
      <alignment horizontal="left" vertical="center" wrapText="1"/>
    </xf>
    <xf numFmtId="0" fontId="84" fillId="0" borderId="2" xfId="15" applyFont="1" applyBorder="1" applyAlignment="1">
      <alignment horizontal="left" vertical="center" wrapText="1"/>
    </xf>
    <xf numFmtId="0" fontId="36" fillId="0" borderId="3" xfId="15" applyFont="1" applyBorder="1" applyAlignment="1">
      <alignment vertical="center" wrapText="1"/>
    </xf>
    <xf numFmtId="0" fontId="84" fillId="0" borderId="4" xfId="15" applyFont="1" applyBorder="1" applyAlignment="1">
      <alignment horizontal="left" vertical="center" wrapText="1"/>
    </xf>
    <xf numFmtId="0" fontId="36" fillId="0" borderId="4" xfId="15" applyFont="1" applyBorder="1" applyAlignment="1">
      <alignment vertical="center" wrapText="1"/>
    </xf>
    <xf numFmtId="0" fontId="24" fillId="0" borderId="0" xfId="15" applyFont="1" applyAlignment="1">
      <alignment vertical="top"/>
    </xf>
    <xf numFmtId="0" fontId="36" fillId="0" borderId="0" xfId="15" applyFont="1" applyAlignment="1">
      <alignment horizontal="center" vertical="center"/>
    </xf>
    <xf numFmtId="0" fontId="36" fillId="0" borderId="11" xfId="15" applyFont="1" applyBorder="1" applyAlignment="1">
      <alignment horizontal="center" vertical="center"/>
    </xf>
    <xf numFmtId="0" fontId="36" fillId="0" borderId="0" xfId="15" applyFont="1" applyAlignment="1">
      <alignment horizontal="left" vertical="top"/>
    </xf>
    <xf numFmtId="0" fontId="24" fillId="0" borderId="0" xfId="4" applyFont="1" applyAlignment="1">
      <alignment horizontal="center" vertical="center" shrinkToFit="1"/>
    </xf>
    <xf numFmtId="0" fontId="5" fillId="0" borderId="1" xfId="1" quotePrefix="1" applyFont="1" applyBorder="1" applyAlignment="1">
      <alignment horizontal="center" vertical="center" wrapText="1"/>
    </xf>
    <xf numFmtId="0" fontId="24" fillId="0" borderId="0" xfId="6" applyFont="1"/>
    <xf numFmtId="0" fontId="28" fillId="0" borderId="0" xfId="6"/>
    <xf numFmtId="0" fontId="28" fillId="0" borderId="0" xfId="6" applyAlignment="1">
      <alignment horizontal="left"/>
    </xf>
    <xf numFmtId="0" fontId="28" fillId="0" borderId="0" xfId="6" applyAlignment="1">
      <alignment vertical="center" shrinkToFit="1"/>
    </xf>
    <xf numFmtId="0" fontId="28" fillId="0" borderId="0" xfId="6" applyAlignment="1">
      <alignment horizontal="centerContinuous"/>
    </xf>
    <xf numFmtId="0" fontId="24" fillId="0" borderId="0" xfId="4" quotePrefix="1" applyFont="1" applyAlignment="1">
      <alignment horizontal="right"/>
    </xf>
    <xf numFmtId="0" fontId="28" fillId="0" borderId="41" xfId="6" applyBorder="1"/>
    <xf numFmtId="0" fontId="23" fillId="0" borderId="0" xfId="4" applyFont="1" applyAlignment="1">
      <alignment horizontal="right" vertical="center"/>
    </xf>
    <xf numFmtId="0" fontId="82" fillId="0" borderId="0" xfId="4" applyFont="1">
      <alignment vertical="center"/>
    </xf>
    <xf numFmtId="0" fontId="82" fillId="0" borderId="0" xfId="4" applyFont="1" applyAlignment="1">
      <alignment horizontal="right" vertical="center"/>
    </xf>
    <xf numFmtId="0" fontId="24" fillId="0" borderId="0" xfId="4" applyFont="1" applyAlignment="1">
      <alignment vertical="center" shrinkToFit="1"/>
    </xf>
    <xf numFmtId="38" fontId="24" fillId="0" borderId="0" xfId="16" applyFont="1" applyFill="1" applyAlignment="1">
      <alignment vertical="center" shrinkToFit="1"/>
    </xf>
    <xf numFmtId="0" fontId="24" fillId="0" borderId="14" xfId="4" applyFont="1" applyBorder="1" applyAlignment="1">
      <alignment horizontal="center" vertical="center"/>
    </xf>
    <xf numFmtId="38" fontId="24" fillId="0" borderId="14" xfId="16" applyFont="1" applyFill="1" applyBorder="1" applyAlignment="1">
      <alignment vertical="center" shrinkToFit="1"/>
    </xf>
    <xf numFmtId="38" fontId="24" fillId="0" borderId="0" xfId="16" applyFont="1" applyFill="1" applyBorder="1" applyAlignment="1">
      <alignment vertical="center" shrinkToFit="1"/>
    </xf>
    <xf numFmtId="176" fontId="24" fillId="0" borderId="0" xfId="4" applyNumberFormat="1" applyFont="1" applyAlignment="1">
      <alignment vertical="center" shrinkToFit="1"/>
    </xf>
    <xf numFmtId="0" fontId="24" fillId="0" borderId="0" xfId="4" applyFont="1" applyAlignment="1">
      <alignment horizontal="left"/>
    </xf>
    <xf numFmtId="49" fontId="24" fillId="0" borderId="0" xfId="4" applyNumberFormat="1" applyFont="1" applyAlignment="1">
      <alignment vertical="center" shrinkToFit="1"/>
    </xf>
    <xf numFmtId="0" fontId="24" fillId="0" borderId="41" xfId="4" applyFont="1" applyBorder="1">
      <alignment vertical="center"/>
    </xf>
    <xf numFmtId="0" fontId="24" fillId="0" borderId="0" xfId="15" applyFont="1" applyAlignment="1">
      <alignment horizontal="right" vertical="center"/>
    </xf>
    <xf numFmtId="0" fontId="23" fillId="0" borderId="0" xfId="15" applyFont="1" applyAlignment="1">
      <alignment horizontal="centerContinuous" vertical="center"/>
    </xf>
    <xf numFmtId="0" fontId="29" fillId="0" borderId="0" xfId="15" applyFont="1" applyAlignment="1">
      <alignment horizontal="centerContinuous" vertical="center"/>
    </xf>
    <xf numFmtId="0" fontId="24" fillId="0" borderId="0" xfId="15" applyFont="1" applyAlignment="1">
      <alignment horizontal="centerContinuous" vertical="center"/>
    </xf>
    <xf numFmtId="0" fontId="24" fillId="0" borderId="41" xfId="15" applyFont="1" applyBorder="1" applyAlignment="1">
      <alignment vertical="center"/>
    </xf>
    <xf numFmtId="0" fontId="24" fillId="0" borderId="0" xfId="15" applyFont="1" applyAlignment="1">
      <alignment horizontal="center" textRotation="255"/>
    </xf>
    <xf numFmtId="0" fontId="24" fillId="0" borderId="0" xfId="15" applyFont="1" applyAlignment="1">
      <alignment vertical="center" textRotation="255"/>
    </xf>
    <xf numFmtId="0" fontId="24" fillId="0" borderId="0" xfId="15" applyFont="1" applyAlignment="1">
      <alignment textRotation="255"/>
    </xf>
    <xf numFmtId="0" fontId="24" fillId="0" borderId="0" xfId="26" applyFont="1" applyAlignment="1">
      <alignment vertical="center"/>
    </xf>
    <xf numFmtId="0" fontId="28" fillId="0" borderId="0" xfId="26" applyAlignment="1">
      <alignment vertical="center"/>
    </xf>
    <xf numFmtId="0" fontId="28" fillId="0" borderId="0" xfId="26" applyAlignment="1">
      <alignment horizontal="right" vertical="center"/>
    </xf>
    <xf numFmtId="0" fontId="28" fillId="0" borderId="0" xfId="26" applyAlignment="1">
      <alignment horizontal="left" vertical="center"/>
    </xf>
    <xf numFmtId="0" fontId="86" fillId="0" borderId="0" xfId="26" applyFont="1" applyAlignment="1">
      <alignment vertical="center"/>
    </xf>
    <xf numFmtId="0" fontId="38" fillId="0" borderId="0" xfId="26" applyFont="1" applyAlignment="1">
      <alignment horizontal="centerContinuous" vertical="center"/>
    </xf>
    <xf numFmtId="0" fontId="28" fillId="0" borderId="0" xfId="26" applyAlignment="1">
      <alignment horizontal="centerContinuous" vertical="center"/>
    </xf>
    <xf numFmtId="0" fontId="19" fillId="0" borderId="0" xfId="4" applyAlignment="1">
      <alignment horizontal="center" vertical="center"/>
    </xf>
    <xf numFmtId="0" fontId="19" fillId="0" borderId="12" xfId="4" applyBorder="1" applyAlignment="1">
      <alignment horizontal="center" vertical="center"/>
    </xf>
    <xf numFmtId="0" fontId="19" fillId="0" borderId="14" xfId="4" applyBorder="1" applyAlignment="1">
      <alignment horizontal="center" vertical="center"/>
    </xf>
    <xf numFmtId="0" fontId="36" fillId="0" borderId="0" xfId="5" applyFont="1" applyAlignment="1">
      <alignment horizontal="center" vertical="center"/>
    </xf>
    <xf numFmtId="0" fontId="36" fillId="0" borderId="0" xfId="5" applyFont="1" applyAlignment="1">
      <alignment horizontal="left" vertical="center"/>
    </xf>
    <xf numFmtId="176" fontId="24" fillId="0" borderId="0" xfId="15" applyNumberFormat="1" applyFont="1" applyAlignment="1">
      <alignment horizontal="center" vertical="center" shrinkToFit="1"/>
    </xf>
    <xf numFmtId="0" fontId="24" fillId="0" borderId="11" xfId="4" applyFont="1" applyBorder="1">
      <alignment vertical="center"/>
    </xf>
    <xf numFmtId="0" fontId="83" fillId="0" borderId="0" xfId="4" applyFont="1">
      <alignment vertical="center"/>
    </xf>
    <xf numFmtId="0" fontId="28" fillId="0" borderId="0" xfId="27"/>
    <xf numFmtId="0" fontId="28" fillId="0" borderId="0" xfId="27" quotePrefix="1"/>
    <xf numFmtId="0" fontId="24" fillId="0" borderId="0" xfId="18" applyFont="1" applyAlignment="1">
      <alignment horizontal="left" vertical="top" wrapText="1"/>
    </xf>
    <xf numFmtId="0" fontId="83" fillId="0" borderId="0" xfId="15" applyFont="1" applyAlignment="1">
      <alignment vertical="center"/>
    </xf>
    <xf numFmtId="0" fontId="24" fillId="0" borderId="0" xfId="15" quotePrefix="1" applyFont="1" applyAlignment="1">
      <alignment vertical="center"/>
    </xf>
    <xf numFmtId="0" fontId="28" fillId="0" borderId="0" xfId="28"/>
    <xf numFmtId="0" fontId="28" fillId="0" borderId="0" xfId="11" applyAlignment="1">
      <alignment vertical="center"/>
    </xf>
    <xf numFmtId="0" fontId="28" fillId="0" borderId="0" xfId="11" applyAlignment="1">
      <alignment vertical="top"/>
    </xf>
    <xf numFmtId="0" fontId="28" fillId="0" borderId="9" xfId="6" applyBorder="1" applyAlignment="1">
      <alignment horizontal="center" vertical="center"/>
    </xf>
    <xf numFmtId="0" fontId="28" fillId="0" borderId="8" xfId="6" applyBorder="1" applyAlignment="1">
      <alignment horizontal="center" vertical="center"/>
    </xf>
    <xf numFmtId="0" fontId="28" fillId="0" borderId="5" xfId="6" applyBorder="1" applyAlignment="1">
      <alignment horizontal="center" vertical="center"/>
    </xf>
    <xf numFmtId="0" fontId="10" fillId="0" borderId="1" xfId="1" applyFont="1" applyBorder="1" applyAlignment="1">
      <alignment horizontal="center" vertical="center" shrinkToFit="1"/>
    </xf>
    <xf numFmtId="0" fontId="46" fillId="0" borderId="0" xfId="0" applyFont="1">
      <alignment vertical="center"/>
    </xf>
    <xf numFmtId="0" fontId="46" fillId="0" borderId="7" xfId="0" applyFont="1" applyBorder="1" applyAlignment="1">
      <alignment horizontal="center" vertical="center"/>
    </xf>
    <xf numFmtId="0" fontId="46" fillId="0" borderId="0" xfId="0" applyFont="1" applyAlignment="1">
      <alignment horizontal="centerContinuous" vertical="center"/>
    </xf>
    <xf numFmtId="0" fontId="90" fillId="0" borderId="0" xfId="0" applyFont="1" applyAlignment="1">
      <alignment horizontal="centerContinuous" vertical="center"/>
    </xf>
    <xf numFmtId="0" fontId="91" fillId="0" borderId="0" xfId="0" applyFont="1" applyAlignment="1">
      <alignment horizontal="centerContinuous" vertical="center"/>
    </xf>
    <xf numFmtId="0" fontId="46" fillId="0" borderId="1" xfId="0" applyFont="1" applyBorder="1" applyAlignment="1">
      <alignment horizontal="center" vertical="center"/>
    </xf>
    <xf numFmtId="0" fontId="46" fillId="0" borderId="0" xfId="0" applyFont="1" applyAlignment="1">
      <alignment horizontal="left" vertical="center" indent="1"/>
    </xf>
    <xf numFmtId="0" fontId="46" fillId="0" borderId="0" xfId="0" applyFont="1" applyAlignment="1">
      <alignment horizontal="left" vertical="center" indent="2"/>
    </xf>
    <xf numFmtId="182" fontId="46" fillId="0" borderId="5" xfId="0" applyNumberFormat="1" applyFont="1" applyBorder="1" applyAlignment="1">
      <alignment horizontal="center" vertical="center"/>
    </xf>
    <xf numFmtId="183" fontId="46" fillId="0" borderId="6" xfId="0" applyNumberFormat="1" applyFont="1" applyBorder="1" applyAlignment="1">
      <alignment horizontal="center" vertical="center"/>
    </xf>
    <xf numFmtId="184" fontId="46" fillId="0" borderId="0" xfId="0" applyNumberFormat="1" applyFont="1" applyAlignment="1">
      <alignment horizontal="right" vertical="center"/>
    </xf>
    <xf numFmtId="0" fontId="92" fillId="0" borderId="1" xfId="1" applyFont="1" applyBorder="1" applyAlignment="1">
      <alignment horizontal="center" vertical="center"/>
    </xf>
    <xf numFmtId="0" fontId="24" fillId="0" borderId="0" xfId="3" applyFont="1">
      <alignment vertical="center"/>
    </xf>
    <xf numFmtId="49" fontId="24" fillId="0" borderId="0" xfId="3" applyNumberFormat="1" applyFont="1">
      <alignment vertical="center"/>
    </xf>
    <xf numFmtId="0" fontId="24" fillId="0" borderId="6" xfId="3" applyFont="1" applyBorder="1">
      <alignment vertical="center"/>
    </xf>
    <xf numFmtId="0" fontId="24" fillId="0" borderId="7" xfId="3" applyFont="1" applyBorder="1">
      <alignment vertical="center"/>
    </xf>
    <xf numFmtId="0" fontId="24" fillId="0" borderId="175" xfId="3" applyFont="1" applyBorder="1" applyAlignment="1">
      <alignment horizontal="center" vertical="center"/>
    </xf>
    <xf numFmtId="0" fontId="24" fillId="0" borderId="177" xfId="3" applyFont="1" applyBorder="1" applyAlignment="1">
      <alignment horizontal="center" vertical="center"/>
    </xf>
    <xf numFmtId="186" fontId="24" fillId="0" borderId="34" xfId="3" applyNumberFormat="1" applyFont="1" applyBorder="1" applyAlignment="1">
      <alignment horizontal="center" vertical="center"/>
    </xf>
    <xf numFmtId="186" fontId="24" fillId="0" borderId="10" xfId="3" applyNumberFormat="1" applyFont="1" applyBorder="1" applyAlignment="1">
      <alignment horizontal="center" vertical="center"/>
    </xf>
    <xf numFmtId="0" fontId="24" fillId="0" borderId="0" xfId="3" applyFont="1" applyAlignment="1">
      <alignment horizontal="centerContinuous" vertical="center"/>
    </xf>
    <xf numFmtId="0" fontId="93" fillId="0" borderId="0" xfId="3" applyFont="1" applyAlignment="1">
      <alignment horizontal="centerContinuous" vertical="center"/>
    </xf>
    <xf numFmtId="0" fontId="24" fillId="0" borderId="0" xfId="3" applyFont="1" applyAlignment="1">
      <alignment horizontal="right" vertical="center" indent="1"/>
    </xf>
    <xf numFmtId="0" fontId="24" fillId="0" borderId="0" xfId="3" applyFont="1" applyAlignment="1">
      <alignment horizontal="left" vertical="center" indent="1"/>
    </xf>
    <xf numFmtId="0" fontId="5" fillId="0" borderId="1" xfId="1" applyFont="1" applyBorder="1" applyAlignment="1">
      <alignment horizontal="justify" vertical="center" wrapText="1"/>
    </xf>
    <xf numFmtId="0" fontId="94" fillId="0" borderId="1" xfId="1" applyFont="1" applyBorder="1" applyAlignment="1">
      <alignment horizontal="justify" vertical="center" wrapText="1"/>
    </xf>
    <xf numFmtId="0" fontId="7" fillId="0" borderId="1" xfId="1" applyFont="1" applyBorder="1" applyAlignment="1">
      <alignment horizontal="justify" vertical="center" wrapText="1"/>
    </xf>
    <xf numFmtId="0" fontId="24" fillId="0" borderId="0" xfId="23" applyFont="1" applyAlignment="1">
      <alignment horizontal="right" vertical="center"/>
    </xf>
    <xf numFmtId="0" fontId="24" fillId="0" borderId="105" xfId="23" applyFont="1" applyBorder="1" applyAlignment="1">
      <alignment horizontal="centerContinuous" vertical="center"/>
    </xf>
    <xf numFmtId="0" fontId="24" fillId="0" borderId="57" xfId="23" applyFont="1" applyBorder="1" applyAlignment="1">
      <alignment horizontal="centerContinuous" vertical="center"/>
    </xf>
    <xf numFmtId="0" fontId="24" fillId="0" borderId="108" xfId="23" applyFont="1" applyBorder="1" applyAlignment="1">
      <alignment vertical="center" wrapText="1"/>
    </xf>
    <xf numFmtId="0" fontId="24" fillId="0" borderId="13" xfId="23" applyFont="1" applyBorder="1" applyAlignment="1">
      <alignment vertical="center" wrapText="1"/>
    </xf>
    <xf numFmtId="0" fontId="24" fillId="0" borderId="59" xfId="23" applyFont="1" applyBorder="1" applyAlignment="1">
      <alignment vertical="center" wrapText="1"/>
    </xf>
    <xf numFmtId="0" fontId="24" fillId="0" borderId="7" xfId="23" applyFont="1" applyBorder="1" applyAlignment="1">
      <alignment vertical="center" wrapText="1"/>
    </xf>
    <xf numFmtId="0" fontId="24" fillId="0" borderId="102" xfId="23" applyFont="1" applyBorder="1" applyAlignment="1">
      <alignment vertical="center" wrapText="1"/>
    </xf>
    <xf numFmtId="0" fontId="24" fillId="0" borderId="154" xfId="23" applyFont="1" applyBorder="1" applyAlignment="1">
      <alignment vertical="center" wrapText="1"/>
    </xf>
    <xf numFmtId="0" fontId="46" fillId="0" borderId="0" xfId="0" applyFont="1" applyAlignment="1">
      <alignment horizontal="distributed" vertical="center"/>
    </xf>
    <xf numFmtId="0" fontId="95" fillId="0" borderId="0" xfId="0" applyFont="1" applyAlignment="1">
      <alignment horizontal="centerContinuous" vertical="center"/>
    </xf>
    <xf numFmtId="0" fontId="46" fillId="0" borderId="0" xfId="0" applyFont="1" applyAlignment="1">
      <alignment horizontal="right" vertical="center"/>
    </xf>
    <xf numFmtId="0" fontId="46" fillId="0" borderId="0" xfId="0" applyFont="1" applyAlignment="1">
      <alignment vertical="top"/>
    </xf>
    <xf numFmtId="49" fontId="46" fillId="0" borderId="0" xfId="0" applyNumberFormat="1" applyFont="1" applyAlignment="1">
      <alignment vertical="top"/>
    </xf>
    <xf numFmtId="0" fontId="24" fillId="13" borderId="0" xfId="0" applyFont="1" applyFill="1">
      <alignment vertical="center"/>
    </xf>
    <xf numFmtId="0" fontId="24" fillId="0" borderId="0" xfId="0" applyFont="1">
      <alignment vertical="center"/>
    </xf>
    <xf numFmtId="0" fontId="39" fillId="0" borderId="0" xfId="0" applyFont="1">
      <alignment vertical="center"/>
    </xf>
    <xf numFmtId="0" fontId="33" fillId="13" borderId="0" xfId="0" applyFont="1" applyFill="1" applyAlignment="1">
      <alignment horizontal="center" vertical="top"/>
    </xf>
    <xf numFmtId="0" fontId="30" fillId="13" borderId="0" xfId="0" applyFont="1" applyFill="1" applyAlignment="1">
      <alignment horizontal="left" vertical="center"/>
    </xf>
    <xf numFmtId="0" fontId="24" fillId="13" borderId="9" xfId="0" applyFont="1" applyFill="1" applyBorder="1">
      <alignment vertical="center"/>
    </xf>
    <xf numFmtId="0" fontId="24" fillId="13" borderId="5" xfId="0" applyFont="1" applyFill="1" applyBorder="1">
      <alignment vertical="center"/>
    </xf>
    <xf numFmtId="0" fontId="19" fillId="13" borderId="0" xfId="0" applyFont="1" applyFill="1" applyAlignment="1">
      <alignment horizontal="distributed" vertical="center" wrapText="1"/>
    </xf>
    <xf numFmtId="0" fontId="24" fillId="13" borderId="34" xfId="0" applyFont="1" applyFill="1" applyBorder="1">
      <alignment vertical="center"/>
    </xf>
    <xf numFmtId="0" fontId="24" fillId="13" borderId="6" xfId="0" applyFont="1" applyFill="1" applyBorder="1">
      <alignment vertical="center"/>
    </xf>
    <xf numFmtId="0" fontId="19" fillId="13" borderId="14" xfId="0" applyFont="1" applyFill="1" applyBorder="1" applyAlignment="1">
      <alignment horizontal="distributed" vertical="center" wrapText="1"/>
    </xf>
    <xf numFmtId="0" fontId="24" fillId="13" borderId="14" xfId="0" applyFont="1" applyFill="1" applyBorder="1">
      <alignment vertical="center"/>
    </xf>
    <xf numFmtId="0" fontId="24" fillId="13" borderId="10" xfId="0" applyFont="1" applyFill="1" applyBorder="1">
      <alignment vertical="center"/>
    </xf>
    <xf numFmtId="0" fontId="24" fillId="13" borderId="7" xfId="0" applyFont="1" applyFill="1" applyBorder="1">
      <alignment vertical="center"/>
    </xf>
    <xf numFmtId="0" fontId="24" fillId="13" borderId="0" xfId="0" applyFont="1" applyFill="1" applyAlignment="1">
      <alignment horizontal="distributed" vertical="center"/>
    </xf>
    <xf numFmtId="0" fontId="19" fillId="13" borderId="0" xfId="0" applyFont="1" applyFill="1">
      <alignment vertical="center"/>
    </xf>
    <xf numFmtId="0" fontId="19" fillId="13" borderId="0" xfId="0" applyFont="1" applyFill="1" applyAlignment="1">
      <alignment horizontal="distributed" vertical="center"/>
    </xf>
    <xf numFmtId="0" fontId="24" fillId="13" borderId="8" xfId="0" applyFont="1" applyFill="1" applyBorder="1" applyAlignment="1">
      <alignment horizontal="distributed" vertical="center"/>
    </xf>
    <xf numFmtId="0" fontId="24" fillId="13" borderId="14" xfId="0" applyFont="1" applyFill="1" applyBorder="1" applyAlignment="1">
      <alignment horizontal="distributed" vertical="center"/>
    </xf>
    <xf numFmtId="0" fontId="24" fillId="13" borderId="12" xfId="0" applyFont="1" applyFill="1" applyBorder="1">
      <alignment vertical="center"/>
    </xf>
    <xf numFmtId="0" fontId="19" fillId="13" borderId="0" xfId="0" applyFont="1" applyFill="1" applyAlignment="1">
      <alignment horizontal="right" vertical="center"/>
    </xf>
    <xf numFmtId="0" fontId="30" fillId="13" borderId="0" xfId="0" applyFont="1" applyFill="1">
      <alignment vertical="center"/>
    </xf>
    <xf numFmtId="0" fontId="24" fillId="13" borderId="9" xfId="0" applyFont="1" applyFill="1" applyBorder="1" applyAlignment="1">
      <alignment horizontal="center" vertical="center" wrapText="1"/>
    </xf>
    <xf numFmtId="0" fontId="24" fillId="13" borderId="0" xfId="0" applyFont="1" applyFill="1" applyAlignment="1">
      <alignment horizontal="right" vertical="center"/>
    </xf>
    <xf numFmtId="0" fontId="24" fillId="13" borderId="34" xfId="0" applyFont="1" applyFill="1" applyBorder="1" applyAlignment="1">
      <alignment horizontal="center" vertical="center" wrapText="1"/>
    </xf>
    <xf numFmtId="0" fontId="24" fillId="13" borderId="8" xfId="0" applyFont="1" applyFill="1" applyBorder="1" applyAlignment="1">
      <alignment horizontal="center" vertical="center"/>
    </xf>
    <xf numFmtId="0" fontId="24" fillId="13" borderId="5" xfId="0" applyFont="1" applyFill="1" applyBorder="1" applyAlignment="1">
      <alignment horizontal="center" vertical="center"/>
    </xf>
    <xf numFmtId="0" fontId="24" fillId="13" borderId="10" xfId="0" applyFont="1" applyFill="1" applyBorder="1" applyAlignment="1">
      <alignment horizontal="center" vertical="center" wrapText="1"/>
    </xf>
    <xf numFmtId="0" fontId="24" fillId="13" borderId="0" xfId="0" applyFont="1" applyFill="1" applyAlignment="1">
      <alignment horizontal="center" vertical="center"/>
    </xf>
    <xf numFmtId="0" fontId="24" fillId="13" borderId="6" xfId="0" applyFont="1" applyFill="1" applyBorder="1" applyAlignment="1">
      <alignment horizontal="center" vertical="center"/>
    </xf>
    <xf numFmtId="0" fontId="24" fillId="13" borderId="8" xfId="0" applyFont="1" applyFill="1" applyBorder="1">
      <alignment vertical="center"/>
    </xf>
    <xf numFmtId="0" fontId="24" fillId="13" borderId="8" xfId="0" applyFont="1" applyFill="1" applyBorder="1" applyAlignment="1">
      <alignment horizontal="distributed" vertical="center" wrapText="1"/>
    </xf>
    <xf numFmtId="0" fontId="24" fillId="13" borderId="0" xfId="0" applyFont="1" applyFill="1" applyAlignment="1">
      <alignment horizontal="distributed" vertical="center" wrapText="1"/>
    </xf>
    <xf numFmtId="0" fontId="24" fillId="13" borderId="0" xfId="0" applyFont="1" applyFill="1" applyAlignment="1">
      <alignment horizontal="left" vertical="center"/>
    </xf>
    <xf numFmtId="0" fontId="96" fillId="13" borderId="0" xfId="0" applyFont="1" applyFill="1">
      <alignment vertical="center"/>
    </xf>
    <xf numFmtId="0" fontId="73" fillId="13" borderId="0" xfId="0" applyFont="1" applyFill="1" applyAlignment="1">
      <alignment horizontal="distributed" vertical="center" wrapText="1"/>
    </xf>
    <xf numFmtId="0" fontId="96" fillId="13" borderId="0" xfId="0" applyFont="1" applyFill="1" applyAlignment="1">
      <alignment horizontal="left" vertical="center"/>
    </xf>
    <xf numFmtId="0" fontId="99" fillId="0" borderId="0" xfId="3" applyFont="1">
      <alignment vertical="center"/>
    </xf>
    <xf numFmtId="0" fontId="99" fillId="0" borderId="0" xfId="3" applyFont="1" applyAlignment="1">
      <alignment horizontal="center" vertical="center"/>
    </xf>
    <xf numFmtId="0" fontId="99" fillId="0" borderId="0" xfId="3" applyFont="1" applyAlignment="1">
      <alignment horizontal="right" vertical="center"/>
    </xf>
    <xf numFmtId="0" fontId="99" fillId="0" borderId="54" xfId="3" applyFont="1" applyBorder="1" applyAlignment="1">
      <alignment horizontal="distributed" vertical="center" indent="1"/>
    </xf>
    <xf numFmtId="0" fontId="99" fillId="0" borderId="1" xfId="3" applyFont="1" applyBorder="1" applyAlignment="1">
      <alignment horizontal="distributed" vertical="center" wrapText="1" indent="1"/>
    </xf>
    <xf numFmtId="0" fontId="99" fillId="0" borderId="1" xfId="3" applyFont="1" applyBorder="1" applyAlignment="1">
      <alignment horizontal="distributed" vertical="center" indent="1"/>
    </xf>
    <xf numFmtId="0" fontId="99" fillId="0" borderId="2" xfId="3" applyFont="1" applyBorder="1" applyAlignment="1">
      <alignment horizontal="distributed" vertical="center" wrapText="1" indent="1"/>
    </xf>
    <xf numFmtId="0" fontId="99" fillId="0" borderId="182" xfId="3" applyFont="1" applyBorder="1" applyAlignment="1">
      <alignment horizontal="distributed" vertical="center" wrapText="1" indent="1"/>
    </xf>
    <xf numFmtId="0" fontId="99" fillId="0" borderId="96" xfId="3" applyFont="1" applyBorder="1" applyAlignment="1">
      <alignment horizontal="distributed" vertical="center" wrapText="1" indent="1"/>
    </xf>
    <xf numFmtId="0" fontId="99" fillId="0" borderId="55" xfId="3" applyFont="1" applyBorder="1">
      <alignment vertical="center"/>
    </xf>
    <xf numFmtId="0" fontId="99" fillId="0" borderId="113" xfId="3" applyFont="1" applyBorder="1">
      <alignment vertical="center"/>
    </xf>
    <xf numFmtId="0" fontId="99" fillId="0" borderId="139" xfId="3" applyFont="1" applyBorder="1">
      <alignment vertical="center"/>
    </xf>
    <xf numFmtId="0" fontId="99" fillId="0" borderId="11" xfId="3" applyFont="1" applyBorder="1">
      <alignment vertical="center"/>
    </xf>
    <xf numFmtId="0" fontId="99" fillId="0" borderId="14" xfId="3" applyFont="1" applyBorder="1">
      <alignment vertical="center"/>
    </xf>
    <xf numFmtId="0" fontId="99" fillId="0" borderId="61" xfId="3" applyFont="1" applyBorder="1">
      <alignment vertical="center"/>
    </xf>
    <xf numFmtId="0" fontId="99" fillId="0" borderId="147" xfId="3" applyFont="1" applyBorder="1">
      <alignment vertical="center"/>
    </xf>
    <xf numFmtId="0" fontId="99" fillId="0" borderId="148" xfId="3" applyFont="1" applyBorder="1">
      <alignment vertical="center"/>
    </xf>
    <xf numFmtId="0" fontId="24" fillId="0" borderId="0" xfId="3" applyFont="1" applyAlignment="1">
      <alignment horizontal="distributed" vertical="center"/>
    </xf>
    <xf numFmtId="0" fontId="24" fillId="0" borderId="0" xfId="4" quotePrefix="1" applyFont="1" applyAlignment="1">
      <alignment horizontal="right" vertical="top"/>
    </xf>
    <xf numFmtId="0" fontId="12" fillId="0" borderId="8" xfId="1" applyFont="1" applyBorder="1" applyAlignment="1">
      <alignment horizontal="center" vertical="center"/>
    </xf>
    <xf numFmtId="0" fontId="97" fillId="0" borderId="0" xfId="31" applyFont="1">
      <alignment vertical="center"/>
    </xf>
    <xf numFmtId="0" fontId="24" fillId="0" borderId="0" xfId="31" applyFont="1">
      <alignment vertical="center"/>
    </xf>
    <xf numFmtId="0" fontId="49" fillId="0" borderId="0" xfId="31" applyFont="1" applyAlignment="1">
      <alignment horizontal="right" vertical="center"/>
    </xf>
    <xf numFmtId="0" fontId="46" fillId="0" borderId="0" xfId="31" applyFont="1">
      <alignment vertical="center"/>
    </xf>
    <xf numFmtId="0" fontId="29" fillId="0" borderId="0" xfId="31" applyFont="1" applyAlignment="1">
      <alignment horizontal="centerContinuous" vertical="center"/>
    </xf>
    <xf numFmtId="0" fontId="102" fillId="0" borderId="0" xfId="31" applyFont="1">
      <alignment vertical="center"/>
    </xf>
    <xf numFmtId="0" fontId="24" fillId="0" borderId="0" xfId="31" applyFont="1" applyAlignment="1">
      <alignment horizontal="right" vertical="center"/>
    </xf>
    <xf numFmtId="0" fontId="24" fillId="0" borderId="0" xfId="31" applyFont="1" applyAlignment="1">
      <alignment horizontal="left" vertical="center"/>
    </xf>
    <xf numFmtId="0" fontId="103" fillId="0" borderId="0" xfId="31" applyFont="1">
      <alignment vertical="center"/>
    </xf>
    <xf numFmtId="0" fontId="97" fillId="0" borderId="0" xfId="31" applyFont="1" applyAlignment="1">
      <alignment vertical="center" wrapText="1"/>
    </xf>
    <xf numFmtId="0" fontId="97" fillId="0" borderId="0" xfId="31" applyFont="1" applyAlignment="1">
      <alignment horizontal="center" vertical="center"/>
    </xf>
    <xf numFmtId="0" fontId="46" fillId="0" borderId="0" xfId="31" applyFont="1" applyAlignment="1">
      <alignment horizontal="center" vertical="center"/>
    </xf>
    <xf numFmtId="0" fontId="46" fillId="0" borderId="186" xfId="31" applyFont="1" applyBorder="1" applyAlignment="1">
      <alignment horizontal="center" vertical="center" wrapText="1"/>
    </xf>
    <xf numFmtId="0" fontId="46" fillId="0" borderId="187" xfId="31" applyFont="1" applyBorder="1" applyAlignment="1">
      <alignment horizontal="center" vertical="center"/>
    </xf>
    <xf numFmtId="0" fontId="52" fillId="0" borderId="59" xfId="31" applyFont="1" applyBorder="1" applyAlignment="1">
      <alignment horizontal="center" vertical="center" shrinkToFit="1"/>
    </xf>
    <xf numFmtId="0" fontId="52" fillId="0" borderId="4" xfId="31" applyFont="1" applyBorder="1" applyAlignment="1">
      <alignment horizontal="left" vertical="center" wrapText="1"/>
    </xf>
    <xf numFmtId="0" fontId="46" fillId="0" borderId="4" xfId="31" applyFont="1" applyBorder="1" applyAlignment="1">
      <alignment horizontal="center" vertical="center"/>
    </xf>
    <xf numFmtId="0" fontId="104" fillId="0" borderId="151" xfId="31" applyFont="1" applyBorder="1" applyAlignment="1">
      <alignment vertical="center" wrapText="1" shrinkToFit="1"/>
    </xf>
    <xf numFmtId="0" fontId="52" fillId="0" borderId="108" xfId="31" applyFont="1" applyBorder="1" applyAlignment="1">
      <alignment horizontal="center" vertical="center" shrinkToFit="1"/>
    </xf>
    <xf numFmtId="0" fontId="52" fillId="0" borderId="1" xfId="31" applyFont="1" applyBorder="1" applyAlignment="1">
      <alignment horizontal="left" vertical="center" wrapText="1"/>
    </xf>
    <xf numFmtId="0" fontId="104" fillId="0" borderId="109" xfId="31" applyFont="1" applyBorder="1" applyAlignment="1">
      <alignment vertical="center" wrapText="1"/>
    </xf>
    <xf numFmtId="0" fontId="52" fillId="0" borderId="1" xfId="31" applyFont="1" applyBorder="1" applyAlignment="1">
      <alignment horizontal="center" vertical="center" wrapText="1"/>
    </xf>
    <xf numFmtId="0" fontId="51" fillId="0" borderId="1" xfId="31" applyFont="1" applyBorder="1" applyAlignment="1">
      <alignment horizontal="center" vertical="center" wrapText="1"/>
    </xf>
    <xf numFmtId="0" fontId="46" fillId="0" borderId="1" xfId="31" applyFont="1" applyBorder="1" applyAlignment="1">
      <alignment horizontal="center" vertical="center"/>
    </xf>
    <xf numFmtId="0" fontId="52" fillId="0" borderId="1" xfId="31" applyFont="1" applyBorder="1" applyAlignment="1">
      <alignment horizontal="center" vertical="center"/>
    </xf>
    <xf numFmtId="0" fontId="32" fillId="0" borderId="109" xfId="31" applyFont="1" applyBorder="1" applyAlignment="1">
      <alignment vertical="center" wrapText="1" shrinkToFit="1"/>
    </xf>
    <xf numFmtId="0" fontId="52" fillId="0" borderId="95" xfId="31" applyFont="1" applyBorder="1" applyAlignment="1">
      <alignment horizontal="center" vertical="center" shrinkToFit="1"/>
    </xf>
    <xf numFmtId="0" fontId="52" fillId="0" borderId="96" xfId="31" applyFont="1" applyBorder="1" applyAlignment="1">
      <alignment vertical="center" shrinkToFit="1"/>
    </xf>
    <xf numFmtId="0" fontId="52" fillId="0" borderId="104" xfId="31" applyFont="1" applyBorder="1" applyAlignment="1">
      <alignment vertical="center" wrapText="1"/>
    </xf>
    <xf numFmtId="0" fontId="52" fillId="0" borderId="0" xfId="31" applyFont="1" applyAlignment="1">
      <alignment horizontal="center" vertical="center" wrapText="1"/>
    </xf>
    <xf numFmtId="0" fontId="52" fillId="0" borderId="0" xfId="31" applyFont="1" applyAlignment="1">
      <alignment vertical="center" wrapText="1"/>
    </xf>
    <xf numFmtId="0" fontId="52" fillId="0" borderId="0" xfId="31" applyFont="1" applyAlignment="1">
      <alignment horizontal="center" vertical="center"/>
    </xf>
    <xf numFmtId="0" fontId="46" fillId="0" borderId="0" xfId="31" applyFont="1" applyAlignment="1">
      <alignment vertical="center" shrinkToFit="1"/>
    </xf>
    <xf numFmtId="0" fontId="46" fillId="0" borderId="0" xfId="31" applyFont="1" applyAlignment="1">
      <alignment vertical="center" wrapText="1"/>
    </xf>
    <xf numFmtId="0" fontId="46" fillId="0" borderId="0" xfId="31" applyFont="1" applyAlignment="1">
      <alignment horizontal="center" vertical="center" wrapText="1"/>
    </xf>
    <xf numFmtId="0" fontId="10" fillId="0" borderId="1" xfId="1" applyFont="1" applyBorder="1" applyAlignment="1">
      <alignment horizontal="center" vertical="center" wrapText="1"/>
    </xf>
    <xf numFmtId="0" fontId="1" fillId="0" borderId="0" xfId="32">
      <alignment vertical="center"/>
    </xf>
    <xf numFmtId="0" fontId="1" fillId="0" borderId="1" xfId="32" applyBorder="1" applyAlignment="1">
      <alignment horizontal="center" vertical="center"/>
    </xf>
    <xf numFmtId="0" fontId="1" fillId="0" borderId="1" xfId="32" applyBorder="1" applyAlignment="1">
      <alignment horizontal="justify" vertical="center"/>
    </xf>
    <xf numFmtId="0" fontId="106" fillId="0" borderId="1" xfId="1" applyFont="1" applyBorder="1" applyAlignment="1">
      <alignment horizontal="center" vertical="center" wrapText="1"/>
    </xf>
    <xf numFmtId="0" fontId="5" fillId="0" borderId="1" xfId="1" applyFont="1" applyBorder="1" applyAlignment="1">
      <alignment horizontal="center" vertical="center" wrapText="1"/>
    </xf>
    <xf numFmtId="0" fontId="106" fillId="0" borderId="1" xfId="1" applyFont="1" applyBorder="1" applyAlignment="1">
      <alignment vertical="center" wrapText="1"/>
    </xf>
    <xf numFmtId="0" fontId="106" fillId="0" borderId="1" xfId="1" quotePrefix="1" applyFont="1" applyBorder="1" applyAlignment="1">
      <alignment horizontal="center" vertical="center" wrapText="1"/>
    </xf>
    <xf numFmtId="0" fontId="106" fillId="0" borderId="1" xfId="1" applyFont="1" applyBorder="1" applyAlignment="1">
      <alignment horizontal="center" vertical="center"/>
    </xf>
    <xf numFmtId="0" fontId="107" fillId="0" borderId="1" xfId="1" applyFont="1" applyBorder="1" applyAlignment="1">
      <alignment horizontal="center" vertical="center"/>
    </xf>
    <xf numFmtId="0" fontId="5" fillId="19" borderId="1" xfId="1" applyFont="1" applyFill="1" applyBorder="1" applyAlignment="1">
      <alignment horizontal="center" vertical="center" wrapText="1"/>
    </xf>
    <xf numFmtId="0" fontId="108" fillId="0" borderId="0" xfId="0" applyFont="1" applyAlignment="1">
      <alignment horizontal="distributed" vertical="center" indent="20"/>
    </xf>
    <xf numFmtId="0" fontId="108" fillId="0" borderId="0" xfId="0" applyFont="1">
      <alignment vertical="center"/>
    </xf>
    <xf numFmtId="0" fontId="5" fillId="0" borderId="1" xfId="1" applyFont="1" applyBorder="1" applyAlignment="1">
      <alignment horizontal="center" vertical="center"/>
    </xf>
    <xf numFmtId="0" fontId="10" fillId="0" borderId="1" xfId="2" applyFont="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xf>
    <xf numFmtId="0" fontId="107" fillId="0" borderId="1" xfId="2" applyFont="1" applyFill="1" applyBorder="1" applyAlignment="1">
      <alignment horizontal="center" vertical="center"/>
    </xf>
    <xf numFmtId="0" fontId="99" fillId="0" borderId="0" xfId="3" applyFont="1" applyAlignment="1">
      <alignment horizontal="left" vertical="center"/>
    </xf>
    <xf numFmtId="0" fontId="46" fillId="0" borderId="0" xfId="0" applyFont="1" applyAlignment="1">
      <alignment horizontal="justify" vertical="center" wrapText="1"/>
    </xf>
    <xf numFmtId="0" fontId="24" fillId="0" borderId="0" xfId="7" applyFont="1" applyAlignment="1">
      <alignment horizontal="center" vertical="center"/>
    </xf>
    <xf numFmtId="0" fontId="46" fillId="13" borderId="14" xfId="15" applyFont="1" applyFill="1" applyBorder="1" applyAlignment="1">
      <alignment horizontal="center" vertical="center"/>
    </xf>
    <xf numFmtId="0" fontId="46" fillId="13" borderId="9" xfId="15" applyFont="1" applyFill="1" applyBorder="1" applyAlignment="1">
      <alignment horizontal="center" vertical="center" wrapText="1"/>
    </xf>
    <xf numFmtId="0" fontId="46" fillId="13" borderId="34" xfId="15" applyFont="1" applyFill="1" applyBorder="1" applyAlignment="1">
      <alignment horizontal="center" vertical="center" wrapText="1"/>
    </xf>
    <xf numFmtId="0" fontId="46" fillId="13" borderId="10" xfId="15" applyFont="1" applyFill="1" applyBorder="1" applyAlignment="1">
      <alignment horizontal="center" vertical="center" wrapText="1"/>
    </xf>
    <xf numFmtId="0" fontId="46" fillId="13" borderId="34" xfId="15" applyFont="1" applyFill="1" applyBorder="1" applyAlignment="1">
      <alignment horizontal="center" vertical="center"/>
    </xf>
    <xf numFmtId="0" fontId="46" fillId="13" borderId="34" xfId="15" applyFont="1" applyFill="1" applyBorder="1"/>
    <xf numFmtId="0" fontId="46" fillId="13" borderId="0" xfId="15" applyFont="1" applyFill="1"/>
    <xf numFmtId="0" fontId="46" fillId="13" borderId="6" xfId="15" applyFont="1" applyFill="1" applyBorder="1"/>
    <xf numFmtId="0" fontId="64" fillId="0" borderId="10" xfId="15" applyFont="1" applyBorder="1" applyAlignment="1">
      <alignment horizontal="left" vertical="center"/>
    </xf>
    <xf numFmtId="0" fontId="0" fillId="0" borderId="1" xfId="0" applyBorder="1">
      <alignment vertical="center"/>
    </xf>
    <xf numFmtId="0" fontId="0" fillId="4" borderId="1" xfId="0" applyFill="1" applyBorder="1" applyAlignment="1">
      <alignment horizontal="left" vertical="center"/>
    </xf>
    <xf numFmtId="181" fontId="0" fillId="20" borderId="1" xfId="0" applyNumberFormat="1" applyFill="1" applyBorder="1" applyAlignment="1">
      <alignment horizontal="left" vertical="center"/>
    </xf>
    <xf numFmtId="58" fontId="0" fillId="0" borderId="1" xfId="0" applyNumberFormat="1" applyBorder="1" applyAlignment="1">
      <alignment horizontal="left" vertical="center"/>
    </xf>
    <xf numFmtId="0" fontId="28" fillId="0" borderId="0" xfId="11" applyAlignment="1">
      <alignment horizontal="left" vertical="center" shrinkToFit="1"/>
    </xf>
    <xf numFmtId="0" fontId="28" fillId="0" borderId="0" xfId="11" applyAlignment="1">
      <alignment horizontal="right" vertical="center" shrinkToFit="1"/>
    </xf>
    <xf numFmtId="0" fontId="88" fillId="0" borderId="0" xfId="11" applyFont="1"/>
    <xf numFmtId="0" fontId="28" fillId="0" borderId="0" xfId="11" applyAlignment="1">
      <alignment horizontal="center" vertical="center" shrinkToFit="1"/>
    </xf>
    <xf numFmtId="0" fontId="99" fillId="0" borderId="0" xfId="3" applyFont="1" applyAlignment="1">
      <alignment horizontal="left" vertical="center" indent="1"/>
    </xf>
    <xf numFmtId="0" fontId="12" fillId="0" borderId="0" xfId="3" applyFont="1" applyAlignment="1">
      <alignment horizontal="left" vertical="center"/>
    </xf>
    <xf numFmtId="0" fontId="100" fillId="0" borderId="0" xfId="3" applyFont="1" applyAlignment="1">
      <alignment horizontal="center" vertical="center"/>
    </xf>
    <xf numFmtId="0" fontId="52" fillId="0" borderId="0" xfId="0" applyFont="1" applyAlignment="1">
      <alignment horizontal="distributed" vertical="center"/>
    </xf>
    <xf numFmtId="0" fontId="52" fillId="0" borderId="0" xfId="0" applyFont="1" applyAlignment="1">
      <alignment horizontal="justify" vertical="center" wrapText="1"/>
    </xf>
    <xf numFmtId="0" fontId="24" fillId="0" borderId="0" xfId="4" applyFont="1" applyAlignment="1">
      <alignment horizontal="center" vertical="center"/>
    </xf>
    <xf numFmtId="0" fontId="19" fillId="0" borderId="0" xfId="4" applyAlignment="1">
      <alignment horizontal="right" vertical="center"/>
    </xf>
    <xf numFmtId="0" fontId="19" fillId="0" borderId="0" xfId="4" applyAlignment="1">
      <alignment vertical="top" wrapText="1"/>
    </xf>
    <xf numFmtId="49" fontId="19" fillId="0" borderId="0" xfId="4" applyNumberFormat="1">
      <alignment vertical="center"/>
    </xf>
    <xf numFmtId="176" fontId="24" fillId="0" borderId="0" xfId="4" applyNumberFormat="1" applyFont="1">
      <alignment vertical="center"/>
    </xf>
    <xf numFmtId="0" fontId="19" fillId="0" borderId="0" xfId="4" applyAlignment="1">
      <alignment vertical="top"/>
    </xf>
    <xf numFmtId="0" fontId="24" fillId="0" borderId="0" xfId="8" applyFont="1" applyAlignment="1">
      <alignment horizontal="left"/>
    </xf>
    <xf numFmtId="0" fontId="30" fillId="0" borderId="0" xfId="8" applyFont="1" applyAlignment="1">
      <alignment horizontal="centerContinuous"/>
    </xf>
    <xf numFmtId="0" fontId="30" fillId="0" borderId="0" xfId="8" applyFont="1" applyAlignment="1">
      <alignment horizontal="center"/>
    </xf>
    <xf numFmtId="0" fontId="24" fillId="0" borderId="1" xfId="8" applyFont="1" applyBorder="1" applyAlignment="1">
      <alignment horizontal="center" vertical="center" wrapText="1"/>
    </xf>
    <xf numFmtId="0" fontId="24" fillId="0" borderId="3" xfId="8" applyFont="1" applyBorder="1" applyAlignment="1">
      <alignment horizontal="center" vertical="center"/>
    </xf>
    <xf numFmtId="0" fontId="32" fillId="0" borderId="0" xfId="4" applyFont="1">
      <alignment vertical="center"/>
    </xf>
    <xf numFmtId="0" fontId="24" fillId="0" borderId="0" xfId="4" applyFont="1" applyAlignment="1">
      <alignment horizontal="left" vertical="center"/>
    </xf>
    <xf numFmtId="0" fontId="59" fillId="0" borderId="0" xfId="15" applyFont="1" applyAlignment="1">
      <alignment horizontal="center"/>
    </xf>
    <xf numFmtId="0" fontId="64" fillId="0" borderId="9" xfId="15" applyFont="1" applyBorder="1" applyAlignment="1">
      <alignment horizontal="left" vertical="center"/>
    </xf>
    <xf numFmtId="0" fontId="71" fillId="0" borderId="13" xfId="0" applyFont="1" applyBorder="1">
      <alignment vertical="center"/>
    </xf>
    <xf numFmtId="0" fontId="19" fillId="0" borderId="0" xfId="3" applyFont="1">
      <alignment vertical="center"/>
    </xf>
    <xf numFmtId="0" fontId="24" fillId="0" borderId="162" xfId="5" applyFont="1" applyBorder="1" applyAlignment="1">
      <alignment horizontal="center" vertical="center"/>
    </xf>
    <xf numFmtId="0" fontId="19" fillId="0" borderId="0" xfId="15" applyFont="1" applyAlignment="1">
      <alignment vertical="center"/>
    </xf>
    <xf numFmtId="0" fontId="24" fillId="0" borderId="0" xfId="15" applyFont="1" applyAlignment="1">
      <alignment horizontal="center" vertical="center"/>
    </xf>
    <xf numFmtId="0" fontId="28" fillId="0" borderId="1" xfId="26" applyBorder="1" applyAlignment="1">
      <alignment horizontal="center" vertical="center"/>
    </xf>
    <xf numFmtId="0" fontId="28" fillId="0" borderId="14" xfId="26" applyBorder="1" applyAlignment="1">
      <alignment horizontal="center" vertical="center"/>
    </xf>
    <xf numFmtId="0" fontId="28" fillId="0" borderId="0" xfId="26" applyAlignment="1">
      <alignment horizontal="center" vertical="center"/>
    </xf>
    <xf numFmtId="0" fontId="24" fillId="0" borderId="0" xfId="15" applyFont="1" applyAlignment="1">
      <alignment horizontal="center" vertical="center" shrinkToFit="1"/>
    </xf>
    <xf numFmtId="0" fontId="28" fillId="0" borderId="0" xfId="19" applyAlignment="1">
      <alignment horizontal="right" vertical="center"/>
    </xf>
    <xf numFmtId="0" fontId="28" fillId="0" borderId="0" xfId="20" applyAlignment="1">
      <alignment vertical="center"/>
    </xf>
    <xf numFmtId="0" fontId="28" fillId="0" borderId="0" xfId="20" applyAlignment="1">
      <alignment horizontal="right" vertical="center"/>
    </xf>
    <xf numFmtId="0" fontId="28" fillId="0" borderId="2" xfId="19" applyBorder="1" applyAlignment="1">
      <alignment horizontal="center" vertical="center"/>
    </xf>
    <xf numFmtId="0" fontId="28" fillId="0" borderId="0" xfId="22" applyAlignment="1">
      <alignment horizontal="center" vertical="center"/>
    </xf>
    <xf numFmtId="0" fontId="28" fillId="0" borderId="0" xfId="22" applyAlignment="1">
      <alignment horizontal="centerContinuous" vertical="center"/>
    </xf>
    <xf numFmtId="0" fontId="28" fillId="0" borderId="1" xfId="22" applyBorder="1" applyAlignment="1">
      <alignment horizontal="center" vertical="center"/>
    </xf>
    <xf numFmtId="0" fontId="28" fillId="0" borderId="11" xfId="22" applyBorder="1" applyAlignment="1">
      <alignment horizontal="centerContinuous" vertical="center"/>
    </xf>
    <xf numFmtId="0" fontId="28" fillId="0" borderId="13" xfId="22" applyBorder="1" applyAlignment="1">
      <alignment horizontal="centerContinuous" vertical="center"/>
    </xf>
    <xf numFmtId="0" fontId="24" fillId="0" borderId="0" xfId="19" applyFont="1" applyAlignment="1">
      <alignment horizontal="right" vertical="center" shrinkToFit="1"/>
    </xf>
    <xf numFmtId="0" fontId="24" fillId="0" borderId="0" xfId="19" applyFont="1" applyAlignment="1">
      <alignment horizontal="right" vertical="center"/>
    </xf>
    <xf numFmtId="0" fontId="24" fillId="0" borderId="0" xfId="20" applyFont="1" applyAlignment="1">
      <alignment vertical="center"/>
    </xf>
    <xf numFmtId="0" fontId="24" fillId="0" borderId="0" xfId="20" applyFont="1" applyAlignment="1">
      <alignment horizontal="right" vertical="center"/>
    </xf>
    <xf numFmtId="0" fontId="24" fillId="0" borderId="0" xfId="23" applyFont="1" applyAlignment="1">
      <alignment horizontal="center" vertical="center"/>
    </xf>
    <xf numFmtId="0" fontId="24" fillId="0" borderId="0" xfId="23" applyFont="1" applyAlignment="1">
      <alignment horizontal="left" vertical="center"/>
    </xf>
    <xf numFmtId="0" fontId="24" fillId="0" borderId="0" xfId="3" applyFont="1" applyAlignment="1">
      <alignment horizontal="left" vertical="center" shrinkToFit="1"/>
    </xf>
    <xf numFmtId="0" fontId="0" fillId="0" borderId="7" xfId="0" applyBorder="1" applyAlignment="1">
      <alignment horizontal="center" vertical="center"/>
    </xf>
    <xf numFmtId="0" fontId="32" fillId="0" borderId="0" xfId="3" applyFont="1" applyAlignment="1">
      <alignment vertical="center" wrapText="1"/>
    </xf>
    <xf numFmtId="0" fontId="99" fillId="0" borderId="0" xfId="0" applyFont="1">
      <alignment vertical="center"/>
    </xf>
    <xf numFmtId="0" fontId="114" fillId="0" borderId="0" xfId="0" applyFont="1" applyAlignment="1">
      <alignment horizontal="center" vertical="center"/>
    </xf>
    <xf numFmtId="0" fontId="115" fillId="0" borderId="0" xfId="0" applyFont="1" applyAlignment="1">
      <alignment horizontal="justify" vertical="center"/>
    </xf>
    <xf numFmtId="0" fontId="114" fillId="0" borderId="0" xfId="0" applyFont="1" applyAlignment="1">
      <alignment horizontal="justify" vertical="center"/>
    </xf>
    <xf numFmtId="0" fontId="99" fillId="0" borderId="0" xfId="0" applyFont="1" applyAlignment="1">
      <alignment horizontal="center" vertical="center"/>
    </xf>
    <xf numFmtId="0" fontId="0" fillId="0" borderId="1" xfId="0" applyBorder="1" applyAlignment="1">
      <alignment horizontal="center" vertical="center"/>
    </xf>
    <xf numFmtId="0" fontId="0" fillId="20" borderId="1" xfId="0" applyFill="1" applyBorder="1" applyAlignment="1">
      <alignment horizontal="left" vertical="center" shrinkToFit="1"/>
    </xf>
    <xf numFmtId="0" fontId="0" fillId="0" borderId="13" xfId="0" applyBorder="1">
      <alignment vertical="center"/>
    </xf>
    <xf numFmtId="0" fontId="0" fillId="0" borderId="5" xfId="0" applyBorder="1">
      <alignment vertical="center"/>
    </xf>
    <xf numFmtId="0" fontId="0" fillId="21" borderId="1" xfId="0" applyFill="1" applyBorder="1" applyAlignment="1">
      <alignment horizontal="left" vertical="center"/>
    </xf>
    <xf numFmtId="0" fontId="0" fillId="21" borderId="1" xfId="0" applyFill="1" applyBorder="1">
      <alignment vertical="center"/>
    </xf>
    <xf numFmtId="0" fontId="0" fillId="4" borderId="1" xfId="0" applyFill="1" applyBorder="1">
      <alignment vertical="center"/>
    </xf>
    <xf numFmtId="176" fontId="0" fillId="4" borderId="1" xfId="0" applyNumberFormat="1" applyFill="1" applyBorder="1" applyAlignment="1">
      <alignment horizontal="left" vertical="center"/>
    </xf>
    <xf numFmtId="176" fontId="0" fillId="20" borderId="1" xfId="0" applyNumberFormat="1" applyFill="1" applyBorder="1" applyAlignment="1">
      <alignment horizontal="left" vertical="center"/>
    </xf>
    <xf numFmtId="176" fontId="0" fillId="0" borderId="0" xfId="0" applyNumberFormat="1" applyAlignment="1">
      <alignment horizontal="left" vertical="center"/>
    </xf>
    <xf numFmtId="0" fontId="0" fillId="0" borderId="0" xfId="0" applyAlignment="1">
      <alignment horizontal="right" vertical="center"/>
    </xf>
    <xf numFmtId="0" fontId="117" fillId="0" borderId="0" xfId="0" applyFont="1" applyAlignment="1">
      <alignment horizontal="left" vertical="center"/>
    </xf>
    <xf numFmtId="0" fontId="118" fillId="0" borderId="0" xfId="0" applyFont="1" applyAlignment="1">
      <alignment horizontal="center" vertical="center"/>
    </xf>
    <xf numFmtId="0" fontId="117" fillId="0" borderId="0" xfId="0" applyFont="1" applyAlignment="1">
      <alignment horizontal="center" vertical="center"/>
    </xf>
    <xf numFmtId="0" fontId="118" fillId="0" borderId="0" xfId="0" applyFont="1">
      <alignment vertical="center"/>
    </xf>
    <xf numFmtId="0" fontId="118" fillId="22" borderId="0" xfId="0" applyFont="1" applyFill="1" applyAlignment="1" applyProtection="1">
      <alignment horizontal="left" vertical="center"/>
      <protection locked="0"/>
    </xf>
    <xf numFmtId="0" fontId="12" fillId="0" borderId="0" xfId="0" applyFont="1" applyAlignment="1">
      <alignment horizontal="center" vertical="center"/>
    </xf>
    <xf numFmtId="189" fontId="118" fillId="0" borderId="0" xfId="0" applyNumberFormat="1" applyFont="1" applyAlignment="1">
      <alignment horizontal="center" vertical="center"/>
    </xf>
    <xf numFmtId="189" fontId="12" fillId="0" borderId="0" xfId="0" applyNumberFormat="1" applyFont="1" applyAlignment="1">
      <alignment horizontal="center" vertical="center"/>
    </xf>
    <xf numFmtId="0" fontId="118" fillId="0" borderId="0" xfId="0" applyFont="1" applyAlignment="1">
      <alignment horizontal="left" vertical="center" shrinkToFit="1"/>
    </xf>
    <xf numFmtId="0" fontId="118" fillId="0" borderId="0" xfId="0" applyFont="1" applyAlignment="1">
      <alignment horizontal="right" vertical="center"/>
    </xf>
    <xf numFmtId="190" fontId="118" fillId="0" borderId="0" xfId="0" applyNumberFormat="1" applyFont="1" applyAlignment="1">
      <alignment horizontal="left" vertical="center"/>
    </xf>
    <xf numFmtId="176" fontId="119" fillId="0" borderId="0" xfId="0" applyNumberFormat="1" applyFont="1" applyAlignment="1">
      <alignment horizontal="center" vertical="center"/>
    </xf>
    <xf numFmtId="0" fontId="119" fillId="0" borderId="0" xfId="0" applyFont="1" applyAlignment="1">
      <alignment horizontal="center" vertical="center"/>
    </xf>
    <xf numFmtId="0" fontId="118" fillId="0" borderId="0" xfId="0" applyFont="1" applyAlignment="1">
      <alignment horizontal="center" vertical="center" shrinkToFit="1"/>
    </xf>
    <xf numFmtId="0" fontId="118" fillId="0" borderId="0" xfId="0" applyFont="1" applyAlignment="1">
      <alignment vertical="center" shrinkToFit="1"/>
    </xf>
    <xf numFmtId="14" fontId="118" fillId="0" borderId="0" xfId="0" applyNumberFormat="1" applyFont="1" applyAlignment="1">
      <alignment vertical="center" shrinkToFit="1"/>
    </xf>
    <xf numFmtId="191" fontId="118" fillId="0" borderId="0" xfId="0" applyNumberFormat="1" applyFont="1" applyAlignment="1">
      <alignment vertical="center" shrinkToFit="1"/>
    </xf>
    <xf numFmtId="192" fontId="118" fillId="0" borderId="0" xfId="0" applyNumberFormat="1" applyFont="1" applyAlignment="1">
      <alignment horizontal="center" vertical="center" shrinkToFit="1"/>
    </xf>
    <xf numFmtId="192" fontId="118" fillId="0" borderId="0" xfId="0" applyNumberFormat="1" applyFont="1" applyAlignment="1">
      <alignment vertical="center" shrinkToFit="1"/>
    </xf>
    <xf numFmtId="0" fontId="118" fillId="0" borderId="194" xfId="0" applyFont="1" applyBorder="1" applyAlignment="1">
      <alignment horizontal="center" vertical="center"/>
    </xf>
    <xf numFmtId="55" fontId="120" fillId="0" borderId="0" xfId="0" applyNumberFormat="1" applyFont="1" applyAlignment="1">
      <alignment horizontal="center" vertical="center"/>
    </xf>
    <xf numFmtId="0" fontId="118" fillId="0" borderId="32" xfId="0" applyFont="1" applyBorder="1" applyAlignment="1">
      <alignment horizontal="center" vertical="center"/>
    </xf>
    <xf numFmtId="191" fontId="118" fillId="0" borderId="27" xfId="0" applyNumberFormat="1" applyFont="1" applyBorder="1" applyAlignment="1">
      <alignment horizontal="center" vertical="center" shrinkToFit="1"/>
    </xf>
    <xf numFmtId="191" fontId="118" fillId="0" borderId="195" xfId="0" applyNumberFormat="1" applyFont="1" applyBorder="1" applyAlignment="1">
      <alignment horizontal="center" vertical="center"/>
    </xf>
    <xf numFmtId="0" fontId="12" fillId="0" borderId="196" xfId="0" applyFont="1" applyBorder="1">
      <alignment vertical="center"/>
    </xf>
    <xf numFmtId="0" fontId="118" fillId="0" borderId="24" xfId="0" applyFont="1" applyBorder="1" applyAlignment="1">
      <alignment horizontal="center" vertical="center"/>
    </xf>
    <xf numFmtId="0" fontId="118" fillId="0" borderId="33" xfId="0" applyFont="1" applyBorder="1">
      <alignment vertical="center"/>
    </xf>
    <xf numFmtId="191" fontId="118" fillId="0" borderId="31" xfId="0" applyNumberFormat="1" applyFont="1" applyBorder="1" applyAlignment="1">
      <alignment horizontal="center" vertical="center"/>
    </xf>
    <xf numFmtId="191" fontId="118" fillId="0" borderId="0" xfId="0" applyNumberFormat="1" applyFont="1" applyAlignment="1">
      <alignment horizontal="center" vertical="center"/>
    </xf>
    <xf numFmtId="0" fontId="118" fillId="0" borderId="31" xfId="0" applyFont="1" applyBorder="1" applyAlignment="1">
      <alignment horizontal="center" vertical="center"/>
    </xf>
    <xf numFmtId="0" fontId="119" fillId="0" borderId="0" xfId="0" applyFont="1">
      <alignment vertical="center"/>
    </xf>
    <xf numFmtId="188" fontId="118" fillId="0" borderId="31" xfId="33" applyNumberFormat="1" applyFont="1" applyBorder="1" applyAlignment="1" applyProtection="1">
      <alignment horizontal="center" vertical="center"/>
    </xf>
    <xf numFmtId="188" fontId="118" fillId="0" borderId="0" xfId="33" applyNumberFormat="1" applyFont="1" applyBorder="1" applyAlignment="1" applyProtection="1">
      <alignment horizontal="center" vertical="center"/>
    </xf>
    <xf numFmtId="0" fontId="12" fillId="0" borderId="32" xfId="0" applyFont="1" applyBorder="1" applyAlignment="1">
      <alignment horizontal="center" vertical="center"/>
    </xf>
    <xf numFmtId="0" fontId="118" fillId="22" borderId="30" xfId="0" applyFont="1" applyFill="1" applyBorder="1" applyAlignment="1" applyProtection="1">
      <alignment horizontal="center" vertical="center" shrinkToFit="1"/>
      <protection locked="0"/>
    </xf>
    <xf numFmtId="0" fontId="118" fillId="0" borderId="198" xfId="0" applyFont="1" applyBorder="1">
      <alignment vertical="center"/>
    </xf>
    <xf numFmtId="188" fontId="118" fillId="0" borderId="19" xfId="33" applyNumberFormat="1" applyFont="1" applyBorder="1" applyAlignment="1" applyProtection="1">
      <alignment horizontal="center" vertical="center"/>
    </xf>
    <xf numFmtId="0" fontId="118" fillId="0" borderId="199" xfId="0" applyFont="1" applyBorder="1" applyAlignment="1">
      <alignment horizontal="center" vertical="center"/>
    </xf>
    <xf numFmtId="0" fontId="118" fillId="22" borderId="200" xfId="0" applyFont="1" applyFill="1" applyBorder="1" applyAlignment="1" applyProtection="1">
      <alignment horizontal="center" vertical="center" shrinkToFit="1"/>
      <protection locked="0"/>
    </xf>
    <xf numFmtId="0" fontId="121" fillId="0" borderId="201" xfId="0" applyFont="1" applyBorder="1">
      <alignment vertical="center"/>
    </xf>
    <xf numFmtId="188" fontId="118" fillId="0" borderId="202" xfId="33" applyNumberFormat="1" applyFont="1" applyBorder="1" applyAlignment="1" applyProtection="1">
      <alignment horizontal="center" vertical="center"/>
    </xf>
    <xf numFmtId="0" fontId="118" fillId="22" borderId="0" xfId="0" applyFont="1" applyFill="1" applyAlignment="1" applyProtection="1">
      <alignment horizontal="center" vertical="center" shrinkToFit="1"/>
      <protection locked="0"/>
    </xf>
    <xf numFmtId="0" fontId="121" fillId="0" borderId="0" xfId="0" applyFont="1">
      <alignment vertical="center"/>
    </xf>
    <xf numFmtId="0" fontId="121" fillId="0" borderId="0" xfId="0" applyFont="1" applyAlignment="1">
      <alignment horizontal="left" vertical="center"/>
    </xf>
    <xf numFmtId="0" fontId="118" fillId="22" borderId="33" xfId="0" applyFont="1" applyFill="1" applyBorder="1" applyAlignment="1" applyProtection="1">
      <alignment horizontal="center" vertical="center" shrinkToFit="1"/>
      <protection locked="0"/>
    </xf>
    <xf numFmtId="0" fontId="118" fillId="22" borderId="201" xfId="0" applyFont="1" applyFill="1" applyBorder="1" applyAlignment="1" applyProtection="1">
      <alignment horizontal="center" vertical="center" shrinkToFit="1"/>
      <protection locked="0"/>
    </xf>
    <xf numFmtId="0" fontId="122" fillId="0" borderId="0" xfId="0" applyFont="1" applyAlignment="1">
      <alignment horizontal="right" vertical="center"/>
    </xf>
    <xf numFmtId="0" fontId="118" fillId="0" borderId="175" xfId="0" applyFont="1" applyBorder="1" applyAlignment="1">
      <alignment horizontal="center" vertical="center"/>
    </xf>
    <xf numFmtId="0" fontId="118" fillId="0" borderId="179" xfId="0" applyFont="1" applyBorder="1" applyAlignment="1">
      <alignment horizontal="center" vertical="center"/>
    </xf>
    <xf numFmtId="1" fontId="118" fillId="0" borderId="0" xfId="0" applyNumberFormat="1" applyFont="1">
      <alignment vertical="center"/>
    </xf>
    <xf numFmtId="1" fontId="118" fillId="0" borderId="0" xfId="0" applyNumberFormat="1" applyFont="1" applyAlignment="1">
      <alignment horizontal="center" vertical="center"/>
    </xf>
    <xf numFmtId="188" fontId="118" fillId="0" borderId="0" xfId="0" applyNumberFormat="1" applyFont="1" applyAlignment="1">
      <alignment horizontal="center" vertical="center"/>
    </xf>
    <xf numFmtId="188" fontId="123" fillId="0" borderId="0" xfId="0" applyNumberFormat="1" applyFont="1" applyAlignment="1">
      <alignment horizontal="center" vertical="center"/>
    </xf>
    <xf numFmtId="55" fontId="118" fillId="0" borderId="205" xfId="0" applyNumberFormat="1" applyFont="1" applyBorder="1" applyAlignment="1">
      <alignment horizontal="center" vertical="center"/>
    </xf>
    <xf numFmtId="55" fontId="118" fillId="0" borderId="206" xfId="0" applyNumberFormat="1" applyFont="1" applyBorder="1" applyAlignment="1">
      <alignment horizontal="center" vertical="center"/>
    </xf>
    <xf numFmtId="181" fontId="118" fillId="0" borderId="31" xfId="0" applyNumberFormat="1" applyFont="1" applyBorder="1" applyAlignment="1">
      <alignment horizontal="center" vertical="center"/>
    </xf>
    <xf numFmtId="0" fontId="118" fillId="22" borderId="161" xfId="0" applyFont="1" applyFill="1" applyBorder="1" applyAlignment="1" applyProtection="1">
      <alignment horizontal="center" vertical="center" shrinkToFit="1"/>
      <protection locked="0"/>
    </xf>
    <xf numFmtId="0" fontId="118" fillId="22" borderId="208" xfId="0" applyFont="1" applyFill="1" applyBorder="1" applyAlignment="1" applyProtection="1">
      <alignment horizontal="center" vertical="center" shrinkToFit="1"/>
      <protection locked="0"/>
    </xf>
    <xf numFmtId="0" fontId="118" fillId="22" borderId="31" xfId="0" applyFont="1" applyFill="1" applyBorder="1" applyAlignment="1" applyProtection="1">
      <alignment horizontal="center" vertical="center" shrinkToFit="1"/>
      <protection locked="0"/>
    </xf>
    <xf numFmtId="0" fontId="118" fillId="22" borderId="202" xfId="0" applyFont="1" applyFill="1" applyBorder="1" applyAlignment="1" applyProtection="1">
      <alignment horizontal="center" vertical="center" shrinkToFit="1"/>
      <protection locked="0"/>
    </xf>
    <xf numFmtId="0" fontId="118" fillId="0" borderId="201" xfId="0" applyFont="1" applyBorder="1">
      <alignment vertical="center"/>
    </xf>
    <xf numFmtId="0" fontId="121" fillId="22" borderId="0" xfId="0" applyFont="1" applyFill="1" applyAlignment="1">
      <alignment horizontal="center" vertical="center"/>
    </xf>
    <xf numFmtId="0" fontId="118" fillId="0" borderId="196" xfId="0" applyFont="1" applyBorder="1" applyAlignment="1">
      <alignment horizontal="center" vertical="center"/>
    </xf>
    <xf numFmtId="55" fontId="118" fillId="0" borderId="195" xfId="0" applyNumberFormat="1" applyFont="1" applyBorder="1" applyAlignment="1">
      <alignment horizontal="center" vertical="center"/>
    </xf>
    <xf numFmtId="55" fontId="118" fillId="0" borderId="24" xfId="0" applyNumberFormat="1" applyFont="1" applyBorder="1" applyAlignment="1">
      <alignment horizontal="center" vertical="center"/>
    </xf>
    <xf numFmtId="0" fontId="118" fillId="0" borderId="25" xfId="0" applyFont="1" applyBorder="1" applyAlignment="1">
      <alignment horizontal="center" vertical="center"/>
    </xf>
    <xf numFmtId="188" fontId="118" fillId="0" borderId="31" xfId="33" applyNumberFormat="1" applyFont="1" applyFill="1" applyBorder="1" applyAlignment="1" applyProtection="1">
      <alignment horizontal="center" vertical="center"/>
    </xf>
    <xf numFmtId="188" fontId="118" fillId="0" borderId="19" xfId="33" applyNumberFormat="1" applyFont="1" applyFill="1" applyBorder="1" applyAlignment="1" applyProtection="1">
      <alignment horizontal="center" vertical="center"/>
    </xf>
    <xf numFmtId="0" fontId="0" fillId="0" borderId="3" xfId="0" applyBorder="1">
      <alignment vertical="center"/>
    </xf>
    <xf numFmtId="0" fontId="0" fillId="4" borderId="1" xfId="0" applyFill="1" applyBorder="1" applyAlignment="1">
      <alignment horizontal="center" vertical="center"/>
    </xf>
    <xf numFmtId="14" fontId="125" fillId="0" borderId="1" xfId="0" applyNumberFormat="1" applyFont="1" applyBorder="1" applyAlignment="1">
      <alignment horizontal="justify" vertical="center"/>
    </xf>
    <xf numFmtId="0" fontId="0" fillId="0" borderId="144" xfId="0" applyBorder="1">
      <alignment vertical="center"/>
    </xf>
    <xf numFmtId="0" fontId="0" fillId="0" borderId="55" xfId="0" applyBorder="1">
      <alignment vertical="center"/>
    </xf>
    <xf numFmtId="0" fontId="0" fillId="0" borderId="58" xfId="0" applyBorder="1">
      <alignment vertical="center"/>
    </xf>
    <xf numFmtId="0" fontId="0" fillId="0" borderId="145" xfId="0" applyBorder="1">
      <alignment vertical="center"/>
    </xf>
    <xf numFmtId="0" fontId="0" fillId="0" borderId="142" xfId="0" applyBorder="1">
      <alignment vertical="center"/>
    </xf>
    <xf numFmtId="0" fontId="128" fillId="0" borderId="218" xfId="0" applyFont="1" applyBorder="1" applyAlignment="1">
      <alignment horizontal="center" vertical="center"/>
    </xf>
    <xf numFmtId="0" fontId="128" fillId="0" borderId="0" xfId="0" applyFont="1" applyAlignment="1">
      <alignment horizontal="center" vertical="center"/>
    </xf>
    <xf numFmtId="0" fontId="128" fillId="0" borderId="219" xfId="0" applyFont="1" applyBorder="1" applyAlignment="1">
      <alignment horizontal="center" vertical="center"/>
    </xf>
    <xf numFmtId="0" fontId="129" fillId="0" borderId="218" xfId="0" applyFont="1" applyBorder="1" applyAlignment="1">
      <alignment horizontal="center" vertical="center"/>
    </xf>
    <xf numFmtId="0" fontId="129" fillId="0" borderId="0" xfId="0" applyFont="1" applyAlignment="1">
      <alignment horizontal="center" vertical="center"/>
    </xf>
    <xf numFmtId="0" fontId="129" fillId="0" borderId="219" xfId="0" applyFont="1" applyBorder="1" applyAlignment="1">
      <alignment horizontal="center" vertical="center"/>
    </xf>
    <xf numFmtId="0" fontId="0" fillId="0" borderId="218" xfId="0" applyBorder="1" applyAlignment="1">
      <alignment horizontal="center" vertical="center"/>
    </xf>
    <xf numFmtId="0" fontId="0" fillId="0" borderId="0" xfId="0" applyAlignment="1">
      <alignment horizontal="center" vertical="center"/>
    </xf>
    <xf numFmtId="0" fontId="0" fillId="0" borderId="219" xfId="0" applyBorder="1" applyAlignment="1">
      <alignment horizontal="center" vertical="center"/>
    </xf>
    <xf numFmtId="0" fontId="0" fillId="0" borderId="218" xfId="0" applyBorder="1">
      <alignment vertical="center"/>
    </xf>
    <xf numFmtId="0" fontId="0" fillId="0" borderId="219" xfId="0" applyBorder="1">
      <alignment vertical="center"/>
    </xf>
    <xf numFmtId="0" fontId="131" fillId="0" borderId="0" xfId="0" applyFont="1" applyAlignment="1">
      <alignment horizontal="center" vertical="center"/>
    </xf>
    <xf numFmtId="0" fontId="0" fillId="0" borderId="219" xfId="0" applyBorder="1" applyAlignment="1">
      <alignment horizontal="left" vertical="center"/>
    </xf>
    <xf numFmtId="0" fontId="0" fillId="0" borderId="142" xfId="0" applyBorder="1" applyAlignment="1">
      <alignment horizontal="left" vertical="center"/>
    </xf>
    <xf numFmtId="0" fontId="0" fillId="0" borderId="142" xfId="0" applyBorder="1" applyAlignment="1">
      <alignment horizontal="center" vertical="center"/>
    </xf>
    <xf numFmtId="0" fontId="0" fillId="0" borderId="220" xfId="0" applyBorder="1">
      <alignment vertical="center"/>
    </xf>
    <xf numFmtId="0" fontId="0" fillId="0" borderId="88" xfId="0" applyBorder="1">
      <alignment vertical="center"/>
    </xf>
    <xf numFmtId="0" fontId="0" fillId="0" borderId="221" xfId="0" applyBorder="1">
      <alignment vertical="center"/>
    </xf>
    <xf numFmtId="0" fontId="0" fillId="0" borderId="146" xfId="0" applyBorder="1">
      <alignment vertical="center"/>
    </xf>
    <xf numFmtId="0" fontId="0" fillId="0" borderId="147" xfId="0" applyBorder="1">
      <alignment vertical="center"/>
    </xf>
    <xf numFmtId="0" fontId="0" fillId="0" borderId="148" xfId="0" applyBorder="1">
      <alignment vertical="center"/>
    </xf>
    <xf numFmtId="0" fontId="134" fillId="0" borderId="0" xfId="0" applyFont="1" applyAlignment="1">
      <alignment horizontal="right" vertical="center"/>
    </xf>
    <xf numFmtId="0" fontId="126" fillId="0" borderId="0" xfId="0" applyFont="1" applyAlignment="1">
      <alignment horizontal="center" vertical="center"/>
    </xf>
    <xf numFmtId="0" fontId="136" fillId="0" borderId="0" xfId="0" applyFont="1">
      <alignment vertical="center"/>
    </xf>
    <xf numFmtId="0" fontId="107" fillId="0" borderId="1" xfId="2" applyFont="1" applyFill="1" applyBorder="1" applyAlignment="1">
      <alignment horizontal="center" vertical="center" wrapText="1"/>
    </xf>
    <xf numFmtId="0" fontId="137" fillId="0" borderId="1" xfId="2" applyFont="1" applyFill="1" applyBorder="1" applyAlignment="1">
      <alignment horizontal="center" vertical="center"/>
    </xf>
    <xf numFmtId="0" fontId="55" fillId="0" borderId="0" xfId="0" applyFont="1">
      <alignment vertical="center"/>
    </xf>
    <xf numFmtId="0" fontId="139" fillId="0" borderId="0" xfId="0" applyFont="1" applyAlignment="1">
      <alignment horizontal="distributed" vertical="center"/>
    </xf>
    <xf numFmtId="0" fontId="139" fillId="0" borderId="0" xfId="0" applyFont="1">
      <alignment vertical="center"/>
    </xf>
    <xf numFmtId="0" fontId="140" fillId="0" borderId="0" xfId="0" applyFont="1">
      <alignment vertical="center"/>
    </xf>
    <xf numFmtId="0" fontId="141" fillId="0" borderId="0" xfId="0" applyFont="1">
      <alignment vertical="center"/>
    </xf>
    <xf numFmtId="0" fontId="142" fillId="0" borderId="0" xfId="0" applyFont="1" applyAlignment="1">
      <alignment horizontal="center" vertical="center"/>
    </xf>
    <xf numFmtId="0" fontId="55" fillId="0" borderId="103" xfId="0" applyFont="1" applyBorder="1" applyAlignment="1">
      <alignment horizontal="center" vertical="center"/>
    </xf>
    <xf numFmtId="0" fontId="55" fillId="0" borderId="127" xfId="0" applyFont="1" applyBorder="1" applyAlignment="1">
      <alignment horizontal="center" vertical="center"/>
    </xf>
    <xf numFmtId="0" fontId="55" fillId="25" borderId="224" xfId="0" applyFont="1" applyFill="1" applyBorder="1" applyAlignment="1">
      <alignment horizontal="center" vertical="center" shrinkToFit="1"/>
    </xf>
    <xf numFmtId="38" fontId="55" fillId="26" borderId="25" xfId="34" applyFont="1" applyFill="1" applyBorder="1" applyAlignment="1">
      <alignment vertical="center"/>
    </xf>
    <xf numFmtId="38" fontId="55" fillId="25" borderId="25" xfId="34" applyFont="1" applyFill="1" applyBorder="1" applyAlignment="1">
      <alignment vertical="center"/>
    </xf>
    <xf numFmtId="38" fontId="55" fillId="26" borderId="26" xfId="34" applyFont="1" applyFill="1" applyBorder="1" applyAlignment="1">
      <alignment vertical="center"/>
    </xf>
    <xf numFmtId="38" fontId="55" fillId="25" borderId="225" xfId="34" applyFont="1" applyFill="1" applyBorder="1" applyAlignment="1">
      <alignment vertical="center" shrinkToFit="1"/>
    </xf>
    <xf numFmtId="0" fontId="143" fillId="26" borderId="226" xfId="0" applyFont="1" applyFill="1" applyBorder="1" applyAlignment="1">
      <alignment horizontal="center" vertical="center"/>
    </xf>
    <xf numFmtId="38" fontId="55" fillId="26" borderId="32" xfId="34" applyFont="1" applyFill="1" applyBorder="1" applyAlignment="1">
      <alignment vertical="center"/>
    </xf>
    <xf numFmtId="38" fontId="55" fillId="25" borderId="32" xfId="34" applyFont="1" applyFill="1" applyBorder="1" applyAlignment="1">
      <alignment vertical="center"/>
    </xf>
    <xf numFmtId="38" fontId="55" fillId="26" borderId="207" xfId="34" applyFont="1" applyFill="1" applyBorder="1" applyAlignment="1">
      <alignment vertical="center"/>
    </xf>
    <xf numFmtId="38" fontId="55" fillId="25" borderId="227" xfId="34" applyFont="1" applyFill="1" applyBorder="1" applyAlignment="1">
      <alignment vertical="center" shrinkToFit="1"/>
    </xf>
    <xf numFmtId="0" fontId="143" fillId="26" borderId="228" xfId="0" applyFont="1" applyFill="1" applyBorder="1" applyAlignment="1">
      <alignment horizontal="center" vertical="center"/>
    </xf>
    <xf numFmtId="38" fontId="55" fillId="26" borderId="199" xfId="34" applyFont="1" applyFill="1" applyBorder="1" applyAlignment="1">
      <alignment vertical="center"/>
    </xf>
    <xf numFmtId="38" fontId="55" fillId="25" borderId="199" xfId="34" applyFont="1" applyFill="1" applyBorder="1" applyAlignment="1">
      <alignment vertical="center"/>
    </xf>
    <xf numFmtId="38" fontId="55" fillId="26" borderId="209" xfId="34" applyFont="1" applyFill="1" applyBorder="1" applyAlignment="1">
      <alignment vertical="center"/>
    </xf>
    <xf numFmtId="38" fontId="55" fillId="25" borderId="230" xfId="34" applyFont="1" applyFill="1" applyBorder="1" applyAlignment="1">
      <alignment vertical="center" shrinkToFit="1"/>
    </xf>
    <xf numFmtId="0" fontId="143" fillId="26" borderId="231" xfId="0" applyFont="1" applyFill="1" applyBorder="1" applyAlignment="1">
      <alignment horizontal="center" vertical="center"/>
    </xf>
    <xf numFmtId="0" fontId="55" fillId="26" borderId="232" xfId="0" applyFont="1" applyFill="1" applyBorder="1" applyAlignment="1">
      <alignment vertical="top" wrapText="1" shrinkToFit="1"/>
    </xf>
    <xf numFmtId="38" fontId="55" fillId="0" borderId="214" xfId="34" applyFont="1" applyBorder="1" applyAlignment="1">
      <alignment vertical="top" wrapText="1" shrinkToFit="1"/>
    </xf>
    <xf numFmtId="38" fontId="55" fillId="0" borderId="25" xfId="34" applyFont="1" applyBorder="1" applyAlignment="1">
      <alignment vertical="top" wrapText="1" shrinkToFit="1"/>
    </xf>
    <xf numFmtId="38" fontId="55" fillId="0" borderId="26" xfId="34" applyFont="1" applyBorder="1" applyAlignment="1">
      <alignment vertical="top" wrapText="1" shrinkToFit="1"/>
    </xf>
    <xf numFmtId="0" fontId="55" fillId="0" borderId="225" xfId="0" applyFont="1" applyBorder="1" applyAlignment="1">
      <alignment vertical="top" wrapText="1" shrinkToFit="1"/>
    </xf>
    <xf numFmtId="0" fontId="55" fillId="0" borderId="226" xfId="0" applyFont="1" applyBorder="1" applyAlignment="1">
      <alignment vertical="top" wrapText="1" shrinkToFit="1"/>
    </xf>
    <xf numFmtId="38" fontId="55" fillId="0" borderId="208" xfId="34" applyFont="1" applyBorder="1" applyAlignment="1">
      <alignment vertical="top" wrapText="1" shrinkToFit="1"/>
    </xf>
    <xf numFmtId="38" fontId="55" fillId="0" borderId="32" xfId="34" applyFont="1" applyBorder="1" applyAlignment="1">
      <alignment vertical="top" wrapText="1" shrinkToFit="1"/>
    </xf>
    <xf numFmtId="38" fontId="55" fillId="0" borderId="207" xfId="34" applyFont="1" applyBorder="1" applyAlignment="1">
      <alignment vertical="top" wrapText="1" shrinkToFit="1"/>
    </xf>
    <xf numFmtId="38" fontId="55" fillId="25" borderId="227" xfId="34" applyFont="1" applyFill="1" applyBorder="1" applyAlignment="1">
      <alignment vertical="center"/>
    </xf>
    <xf numFmtId="0" fontId="55" fillId="0" borderId="227" xfId="0" applyFont="1" applyBorder="1" applyAlignment="1">
      <alignment vertical="top" wrapText="1" shrinkToFit="1"/>
    </xf>
    <xf numFmtId="0" fontId="55" fillId="0" borderId="228" xfId="0" applyFont="1" applyBorder="1" applyAlignment="1">
      <alignment vertical="top" wrapText="1" shrinkToFit="1"/>
    </xf>
    <xf numFmtId="38" fontId="55" fillId="0" borderId="212" xfId="34" applyFont="1" applyBorder="1" applyAlignment="1">
      <alignment vertical="top" wrapText="1" shrinkToFit="1"/>
    </xf>
    <xf numFmtId="38" fontId="55" fillId="0" borderId="199" xfId="34" applyFont="1" applyBorder="1" applyAlignment="1">
      <alignment vertical="top" wrapText="1" shrinkToFit="1"/>
    </xf>
    <xf numFmtId="38" fontId="55" fillId="0" borderId="209" xfId="34" applyFont="1" applyBorder="1" applyAlignment="1">
      <alignment vertical="top" wrapText="1" shrinkToFit="1"/>
    </xf>
    <xf numFmtId="38" fontId="55" fillId="25" borderId="230" xfId="34" applyFont="1" applyFill="1" applyBorder="1" applyAlignment="1">
      <alignment vertical="center"/>
    </xf>
    <xf numFmtId="0" fontId="55" fillId="0" borderId="230" xfId="0" applyFont="1" applyBorder="1" applyAlignment="1">
      <alignment vertical="top" wrapText="1" shrinkToFit="1"/>
    </xf>
    <xf numFmtId="0" fontId="55" fillId="0" borderId="231" xfId="0" applyFont="1" applyBorder="1" applyAlignment="1">
      <alignment vertical="top" wrapText="1" shrinkToFit="1"/>
    </xf>
    <xf numFmtId="0" fontId="55" fillId="0" borderId="232" xfId="0" applyFont="1" applyBorder="1" applyAlignment="1">
      <alignment vertical="top" wrapText="1" shrinkToFit="1"/>
    </xf>
    <xf numFmtId="0" fontId="55" fillId="0" borderId="193" xfId="0" applyFont="1" applyBorder="1" applyAlignment="1">
      <alignment vertical="top" wrapText="1" shrinkToFit="1"/>
    </xf>
    <xf numFmtId="0" fontId="55" fillId="0" borderId="72" xfId="0" applyFont="1" applyBorder="1" applyAlignment="1">
      <alignment vertical="top" wrapText="1" shrinkToFit="1"/>
    </xf>
    <xf numFmtId="38" fontId="55" fillId="0" borderId="177" xfId="34" applyFont="1" applyBorder="1" applyAlignment="1">
      <alignment vertical="top" wrapText="1" shrinkToFit="1"/>
    </xf>
    <xf numFmtId="38" fontId="55" fillId="0" borderId="194" xfId="34" applyFont="1" applyBorder="1" applyAlignment="1">
      <alignment vertical="top" wrapText="1" shrinkToFit="1"/>
    </xf>
    <xf numFmtId="38" fontId="55" fillId="0" borderId="175" xfId="34" applyFont="1" applyBorder="1" applyAlignment="1">
      <alignment vertical="top" wrapText="1" shrinkToFit="1"/>
    </xf>
    <xf numFmtId="0" fontId="55" fillId="0" borderId="234" xfId="0" applyFont="1" applyBorder="1" applyAlignment="1">
      <alignment vertical="top" wrapText="1" shrinkToFit="1"/>
    </xf>
    <xf numFmtId="0" fontId="55" fillId="0" borderId="235" xfId="0" applyFont="1" applyBorder="1" applyAlignment="1">
      <alignment vertical="top" wrapText="1" shrinkToFit="1"/>
    </xf>
    <xf numFmtId="0" fontId="55" fillId="0" borderId="142" xfId="0" applyFont="1" applyBorder="1" applyAlignment="1">
      <alignment vertical="top" wrapText="1" shrinkToFit="1"/>
    </xf>
    <xf numFmtId="0" fontId="55" fillId="0" borderId="233" xfId="0" applyFont="1" applyBorder="1" applyAlignment="1">
      <alignment vertical="top" wrapText="1" shrinkToFit="1"/>
    </xf>
    <xf numFmtId="0" fontId="55" fillId="0" borderId="223" xfId="0" applyFont="1" applyBorder="1" applyAlignment="1">
      <alignment vertical="top" wrapText="1" shrinkToFit="1"/>
    </xf>
    <xf numFmtId="0" fontId="55" fillId="0" borderId="224" xfId="0" applyFont="1" applyBorder="1" applyAlignment="1">
      <alignment vertical="top" wrapText="1" shrinkToFit="1"/>
    </xf>
    <xf numFmtId="0" fontId="55" fillId="0" borderId="148" xfId="0" applyFont="1" applyBorder="1" applyAlignment="1">
      <alignment vertical="top" wrapText="1" shrinkToFit="1"/>
    </xf>
    <xf numFmtId="0" fontId="55" fillId="0" borderId="236" xfId="0" applyFont="1" applyBorder="1" applyAlignment="1">
      <alignment vertical="top" wrapText="1" shrinkToFit="1"/>
    </xf>
    <xf numFmtId="0" fontId="55" fillId="0" borderId="101" xfId="0" applyFont="1" applyBorder="1" applyAlignment="1">
      <alignment vertical="top" wrapText="1" shrinkToFit="1"/>
    </xf>
    <xf numFmtId="0" fontId="55" fillId="0" borderId="0" xfId="0" applyFont="1" applyAlignment="1">
      <alignment horizontal="center" vertical="center" shrinkToFit="1"/>
    </xf>
    <xf numFmtId="0" fontId="55" fillId="0" borderId="0" xfId="0" applyFont="1" applyAlignment="1">
      <alignment vertical="top" wrapText="1" shrinkToFit="1"/>
    </xf>
    <xf numFmtId="0" fontId="55" fillId="0" borderId="176" xfId="0" applyFont="1" applyBorder="1" applyAlignment="1">
      <alignment vertical="top" wrapText="1" shrinkToFit="1"/>
    </xf>
    <xf numFmtId="0" fontId="55" fillId="0" borderId="162" xfId="0" applyFont="1" applyBorder="1" applyAlignment="1">
      <alignment vertical="top" wrapText="1" shrinkToFit="1"/>
    </xf>
    <xf numFmtId="0" fontId="55" fillId="0" borderId="237" xfId="0" applyFont="1" applyBorder="1" applyAlignment="1">
      <alignment vertical="top" wrapText="1" shrinkToFit="1"/>
    </xf>
    <xf numFmtId="0" fontId="55" fillId="0" borderId="143" xfId="0" applyFont="1" applyBorder="1" applyAlignment="1">
      <alignment vertical="top" wrapText="1" shrinkToFit="1"/>
    </xf>
    <xf numFmtId="0" fontId="55" fillId="0" borderId="192" xfId="0" applyFont="1" applyBorder="1" applyAlignment="1">
      <alignment vertical="top" wrapText="1" shrinkToFit="1"/>
    </xf>
    <xf numFmtId="0" fontId="144" fillId="0" borderId="0" xfId="0" applyFont="1" applyAlignment="1">
      <alignment horizontal="center" vertical="center"/>
    </xf>
    <xf numFmtId="0" fontId="143" fillId="0" borderId="0" xfId="0" applyFont="1" applyAlignment="1">
      <alignment horizontal="center" vertical="center"/>
    </xf>
    <xf numFmtId="0" fontId="146" fillId="0" borderId="0" xfId="0" applyFont="1">
      <alignment vertical="center"/>
    </xf>
    <xf numFmtId="38" fontId="55" fillId="26" borderId="214" xfId="34" applyFont="1" applyFill="1" applyBorder="1" applyAlignment="1">
      <alignment vertical="top" wrapText="1" shrinkToFit="1"/>
    </xf>
    <xf numFmtId="38" fontId="55" fillId="26" borderId="25" xfId="34" applyFont="1" applyFill="1" applyBorder="1" applyAlignment="1">
      <alignment vertical="top" wrapText="1" shrinkToFit="1"/>
    </xf>
    <xf numFmtId="38" fontId="55" fillId="26" borderId="26" xfId="34" applyFont="1" applyFill="1" applyBorder="1" applyAlignment="1">
      <alignment vertical="top" wrapText="1" shrinkToFit="1"/>
    </xf>
    <xf numFmtId="0" fontId="55" fillId="26" borderId="29" xfId="0" applyFont="1" applyFill="1" applyBorder="1" applyAlignment="1">
      <alignment vertical="top" wrapText="1" shrinkToFit="1"/>
    </xf>
    <xf numFmtId="0" fontId="55" fillId="26" borderId="225" xfId="0" applyFont="1" applyFill="1" applyBorder="1" applyAlignment="1">
      <alignment vertical="top" wrapText="1" shrinkToFit="1"/>
    </xf>
    <xf numFmtId="38" fontId="55" fillId="26" borderId="208" xfId="34" applyFont="1" applyFill="1" applyBorder="1" applyAlignment="1">
      <alignment vertical="top" wrapText="1" shrinkToFit="1"/>
    </xf>
    <xf numFmtId="38" fontId="55" fillId="26" borderId="32" xfId="34" applyFont="1" applyFill="1" applyBorder="1" applyAlignment="1">
      <alignment vertical="top" wrapText="1" shrinkToFit="1"/>
    </xf>
    <xf numFmtId="38" fontId="55" fillId="26" borderId="207" xfId="34" applyFont="1" applyFill="1" applyBorder="1" applyAlignment="1">
      <alignment vertical="top" wrapText="1" shrinkToFit="1"/>
    </xf>
    <xf numFmtId="0" fontId="55" fillId="26" borderId="162" xfId="0" applyFont="1" applyFill="1" applyBorder="1" applyAlignment="1">
      <alignment vertical="top" wrapText="1" shrinkToFit="1"/>
    </xf>
    <xf numFmtId="38" fontId="55" fillId="26" borderId="212" xfId="34" applyFont="1" applyFill="1" applyBorder="1" applyAlignment="1">
      <alignment vertical="top" wrapText="1" shrinkToFit="1"/>
    </xf>
    <xf numFmtId="38" fontId="55" fillId="26" borderId="199" xfId="34" applyFont="1" applyFill="1" applyBorder="1" applyAlignment="1">
      <alignment vertical="top" wrapText="1" shrinkToFit="1"/>
    </xf>
    <xf numFmtId="38" fontId="55" fillId="26" borderId="209" xfId="34" applyFont="1" applyFill="1" applyBorder="1" applyAlignment="1">
      <alignment vertical="top" wrapText="1" shrinkToFit="1"/>
    </xf>
    <xf numFmtId="0" fontId="55" fillId="26" borderId="237" xfId="0" applyFont="1" applyFill="1" applyBorder="1" applyAlignment="1">
      <alignment vertical="top" wrapText="1" shrinkToFit="1"/>
    </xf>
    <xf numFmtId="0" fontId="55" fillId="26" borderId="230" xfId="0" applyFont="1" applyFill="1" applyBorder="1" applyAlignment="1">
      <alignment vertical="top" wrapText="1" shrinkToFit="1"/>
    </xf>
    <xf numFmtId="0" fontId="150" fillId="0" borderId="0" xfId="0" applyFont="1">
      <alignment vertical="center"/>
    </xf>
    <xf numFmtId="0" fontId="143" fillId="0" borderId="1" xfId="0" applyFont="1" applyBorder="1" applyAlignment="1">
      <alignment horizontal="center" vertical="center"/>
    </xf>
    <xf numFmtId="0" fontId="143" fillId="0" borderId="109" xfId="0" applyFont="1" applyBorder="1" applyAlignment="1">
      <alignment horizontal="center" vertical="center"/>
    </xf>
    <xf numFmtId="0" fontId="55" fillId="25" borderId="223" xfId="0" applyFont="1" applyFill="1" applyBorder="1" applyAlignment="1">
      <alignment horizontal="center" vertical="center"/>
    </xf>
    <xf numFmtId="0" fontId="143" fillId="0" borderId="154" xfId="0" applyFont="1" applyBorder="1" applyAlignment="1">
      <alignment horizontal="center" vertical="center"/>
    </xf>
    <xf numFmtId="0" fontId="143" fillId="0" borderId="103" xfId="0" applyFont="1" applyBorder="1" applyAlignment="1">
      <alignment horizontal="center" vertical="center"/>
    </xf>
    <xf numFmtId="38" fontId="55" fillId="26" borderId="214" xfId="34" applyFont="1" applyFill="1" applyBorder="1" applyAlignment="1">
      <alignment horizontal="center" vertical="center"/>
    </xf>
    <xf numFmtId="38" fontId="55" fillId="26" borderId="25" xfId="34" applyFont="1" applyFill="1" applyBorder="1" applyAlignment="1">
      <alignment horizontal="center" vertical="center"/>
    </xf>
    <xf numFmtId="38" fontId="55" fillId="26" borderId="225" xfId="34" applyFont="1" applyFill="1" applyBorder="1" applyAlignment="1">
      <alignment vertical="center" shrinkToFit="1"/>
    </xf>
    <xf numFmtId="0" fontId="55" fillId="26" borderId="225" xfId="0" applyFont="1" applyFill="1" applyBorder="1" applyAlignment="1">
      <alignment horizontal="center" vertical="center"/>
    </xf>
    <xf numFmtId="38" fontId="55" fillId="26" borderId="208" xfId="34" applyFont="1" applyFill="1" applyBorder="1" applyAlignment="1">
      <alignment horizontal="center" vertical="center"/>
    </xf>
    <xf numFmtId="38" fontId="55" fillId="26" borderId="32" xfId="34" applyFont="1" applyFill="1" applyBorder="1" applyAlignment="1">
      <alignment horizontal="center" vertical="center"/>
    </xf>
    <xf numFmtId="38" fontId="55" fillId="26" borderId="227" xfId="34" applyFont="1" applyFill="1" applyBorder="1" applyAlignment="1">
      <alignment vertical="center" shrinkToFit="1"/>
    </xf>
    <xf numFmtId="0" fontId="55" fillId="26" borderId="227" xfId="0" applyFont="1" applyFill="1" applyBorder="1" applyAlignment="1">
      <alignment horizontal="center" vertical="center"/>
    </xf>
    <xf numFmtId="38" fontId="55" fillId="26" borderId="212" xfId="34" applyFont="1" applyFill="1" applyBorder="1" applyAlignment="1">
      <alignment horizontal="center" vertical="center"/>
    </xf>
    <xf numFmtId="38" fontId="55" fillId="26" borderId="199" xfId="34" applyFont="1" applyFill="1" applyBorder="1" applyAlignment="1">
      <alignment horizontal="center" vertical="center"/>
    </xf>
    <xf numFmtId="38" fontId="55" fillId="26" borderId="230" xfId="34" applyFont="1" applyFill="1" applyBorder="1" applyAlignment="1">
      <alignment vertical="center" shrinkToFit="1"/>
    </xf>
    <xf numFmtId="0" fontId="55" fillId="26" borderId="230" xfId="0" applyFont="1" applyFill="1" applyBorder="1" applyAlignment="1">
      <alignment horizontal="center" vertical="center"/>
    </xf>
    <xf numFmtId="38" fontId="16" fillId="26" borderId="232" xfId="34" applyFont="1" applyFill="1" applyBorder="1" applyAlignment="1">
      <alignment vertical="center"/>
    </xf>
    <xf numFmtId="0" fontId="145" fillId="26" borderId="193" xfId="0" applyFont="1" applyFill="1" applyBorder="1" applyAlignment="1">
      <alignment horizontal="center" vertical="center"/>
    </xf>
    <xf numFmtId="38" fontId="146" fillId="25" borderId="232" xfId="34" applyFont="1" applyFill="1" applyBorder="1" applyAlignment="1">
      <alignment vertical="center"/>
    </xf>
    <xf numFmtId="38" fontId="151" fillId="25" borderId="236" xfId="34" applyFont="1" applyFill="1" applyBorder="1" applyAlignment="1">
      <alignment vertical="center"/>
    </xf>
    <xf numFmtId="0" fontId="55" fillId="4" borderId="0" xfId="0" applyFont="1" applyFill="1">
      <alignment vertical="center"/>
    </xf>
    <xf numFmtId="0" fontId="55" fillId="26" borderId="222" xfId="0" applyFont="1" applyFill="1" applyBorder="1" applyAlignment="1">
      <alignment vertical="top" wrapText="1" shrinkToFit="1"/>
    </xf>
    <xf numFmtId="0" fontId="143" fillId="0" borderId="145" xfId="0" applyFont="1" applyBorder="1" applyAlignment="1">
      <alignment horizontal="center" vertical="center"/>
    </xf>
    <xf numFmtId="0" fontId="55" fillId="4" borderId="0" xfId="0" applyFont="1" applyFill="1" applyAlignment="1">
      <alignment horizontal="center" vertical="center" shrinkToFit="1"/>
    </xf>
    <xf numFmtId="0" fontId="55" fillId="26" borderId="223" xfId="0" applyFont="1" applyFill="1" applyBorder="1" applyAlignment="1">
      <alignment vertical="center" shrinkToFit="1"/>
    </xf>
    <xf numFmtId="0" fontId="55" fillId="4" borderId="0" xfId="0" applyFont="1" applyFill="1" applyAlignment="1">
      <alignment vertical="center" shrinkToFit="1"/>
    </xf>
    <xf numFmtId="38" fontId="55" fillId="4" borderId="0" xfId="0" applyNumberFormat="1" applyFont="1" applyFill="1">
      <alignment vertical="center"/>
    </xf>
    <xf numFmtId="0" fontId="55" fillId="26" borderId="223" xfId="0" applyFont="1" applyFill="1" applyBorder="1" applyAlignment="1">
      <alignment vertical="top" shrinkToFit="1"/>
    </xf>
    <xf numFmtId="38" fontId="55" fillId="26" borderId="227" xfId="34" applyFont="1" applyFill="1" applyBorder="1" applyAlignment="1">
      <alignment vertical="center"/>
    </xf>
    <xf numFmtId="0" fontId="55" fillId="26" borderId="224" xfId="0" applyFont="1" applyFill="1" applyBorder="1" applyAlignment="1">
      <alignment vertical="top" wrapText="1" shrinkToFit="1"/>
    </xf>
    <xf numFmtId="38" fontId="55" fillId="26" borderId="230" xfId="34" applyFont="1" applyFill="1" applyBorder="1" applyAlignment="1">
      <alignment vertical="center"/>
    </xf>
    <xf numFmtId="0" fontId="55" fillId="4" borderId="0" xfId="0" applyFont="1" applyFill="1" applyAlignment="1">
      <alignment horizontal="right" vertical="center" shrinkToFit="1"/>
    </xf>
    <xf numFmtId="0" fontId="55" fillId="4" borderId="0" xfId="0" applyFont="1" applyFill="1" applyAlignment="1">
      <alignment horizontal="right" vertical="center"/>
    </xf>
    <xf numFmtId="0" fontId="145" fillId="0" borderId="0" xfId="0" applyFont="1" applyAlignment="1">
      <alignment horizontal="center" vertical="center"/>
    </xf>
    <xf numFmtId="38" fontId="151" fillId="25" borderId="232" xfId="34" applyFont="1" applyFill="1" applyBorder="1" applyAlignment="1">
      <alignment vertical="center"/>
    </xf>
    <xf numFmtId="0" fontId="11" fillId="0" borderId="1" xfId="1" applyFont="1" applyBorder="1" applyAlignment="1">
      <alignment horizontal="justify" vertical="center" wrapText="1"/>
    </xf>
    <xf numFmtId="0" fontId="154" fillId="0" borderId="1" xfId="2" quotePrefix="1" applyFont="1" applyFill="1" applyBorder="1" applyAlignment="1">
      <alignment horizontal="center" vertical="center"/>
    </xf>
    <xf numFmtId="0" fontId="12" fillId="0" borderId="1" xfId="2" applyFont="1" applyFill="1" applyBorder="1" applyAlignment="1">
      <alignment horizontal="center" vertical="center"/>
    </xf>
    <xf numFmtId="0" fontId="106" fillId="0" borderId="1" xfId="1" applyFont="1" applyBorder="1" applyAlignment="1">
      <alignment horizontal="justify" vertical="center" wrapText="1"/>
    </xf>
    <xf numFmtId="0" fontId="0" fillId="0" borderId="8" xfId="0" applyBorder="1">
      <alignment vertical="center"/>
    </xf>
    <xf numFmtId="0" fontId="0" fillId="0" borderId="14" xfId="0" applyBorder="1" applyAlignment="1">
      <alignment horizontal="center" vertical="center"/>
    </xf>
    <xf numFmtId="0" fontId="0" fillId="0" borderId="12" xfId="0" applyBorder="1">
      <alignment vertical="center"/>
    </xf>
    <xf numFmtId="0" fontId="148" fillId="0" borderId="0" xfId="0" applyFont="1">
      <alignment vertical="center"/>
    </xf>
    <xf numFmtId="0" fontId="0" fillId="0" borderId="2" xfId="0" applyBorder="1">
      <alignment vertical="center"/>
    </xf>
    <xf numFmtId="0" fontId="155" fillId="0" borderId="0" xfId="0" applyFont="1">
      <alignment vertical="center"/>
    </xf>
    <xf numFmtId="0" fontId="0" fillId="0" borderId="12" xfId="0" applyBorder="1" applyAlignment="1">
      <alignment horizontal="center" vertical="center"/>
    </xf>
    <xf numFmtId="0" fontId="148" fillId="0" borderId="0" xfId="0" applyFont="1" applyAlignment="1">
      <alignment horizontal="center" vertical="center"/>
    </xf>
    <xf numFmtId="0" fontId="0" fillId="19" borderId="1" xfId="0" applyFill="1" applyBorder="1" applyAlignment="1">
      <alignment horizontal="center" vertical="center"/>
    </xf>
    <xf numFmtId="0" fontId="0" fillId="19" borderId="1" xfId="0" applyFill="1" applyBorder="1" applyAlignment="1">
      <alignment horizontal="distributed" vertical="center"/>
    </xf>
    <xf numFmtId="14" fontId="125" fillId="19" borderId="1" xfId="0" applyNumberFormat="1" applyFont="1" applyFill="1" applyBorder="1" applyAlignment="1">
      <alignment horizontal="justify" vertical="center"/>
    </xf>
    <xf numFmtId="0" fontId="0" fillId="19" borderId="1" xfId="0" applyFill="1" applyBorder="1">
      <alignment vertical="center"/>
    </xf>
    <xf numFmtId="14" fontId="125" fillId="24" borderId="1" xfId="0" applyNumberFormat="1" applyFont="1" applyFill="1" applyBorder="1" applyAlignment="1">
      <alignment horizontal="justify" vertical="center"/>
    </xf>
    <xf numFmtId="0" fontId="0" fillId="24" borderId="1" xfId="0" applyFill="1" applyBorder="1">
      <alignment vertical="center"/>
    </xf>
    <xf numFmtId="14" fontId="125" fillId="22" borderId="1" xfId="0" applyNumberFormat="1" applyFont="1" applyFill="1" applyBorder="1" applyAlignment="1">
      <alignment horizontal="justify" vertical="center"/>
    </xf>
    <xf numFmtId="0" fontId="0" fillId="22" borderId="1" xfId="0" applyFill="1" applyBorder="1">
      <alignment vertical="center"/>
    </xf>
    <xf numFmtId="0" fontId="108" fillId="0" borderId="150" xfId="0" applyFont="1" applyBorder="1" applyAlignment="1">
      <alignment horizontal="right" vertical="center"/>
    </xf>
    <xf numFmtId="0" fontId="108" fillId="0" borderId="151" xfId="0" applyFont="1" applyBorder="1" applyAlignment="1">
      <alignment horizontal="right" vertical="center"/>
    </xf>
    <xf numFmtId="0" fontId="108" fillId="0" borderId="10" xfId="0" applyFont="1" applyBorder="1" applyAlignment="1">
      <alignment horizontal="right" vertical="center"/>
    </xf>
    <xf numFmtId="0" fontId="108" fillId="0" borderId="147" xfId="0" applyFont="1" applyBorder="1">
      <alignment vertical="center"/>
    </xf>
    <xf numFmtId="0" fontId="108" fillId="0" borderId="152" xfId="0" applyFont="1" applyBorder="1" applyAlignment="1">
      <alignment horizontal="right" vertical="center"/>
    </xf>
    <xf numFmtId="0" fontId="157" fillId="0" borderId="0" xfId="0" applyFont="1">
      <alignment vertical="center"/>
    </xf>
    <xf numFmtId="0" fontId="158" fillId="0" borderId="0" xfId="0" applyFont="1">
      <alignment vertical="center"/>
    </xf>
    <xf numFmtId="0" fontId="0" fillId="19" borderId="1" xfId="0" applyFill="1" applyBorder="1" applyAlignment="1">
      <alignment horizontal="right" vertical="center"/>
    </xf>
    <xf numFmtId="0" fontId="13" fillId="19" borderId="1" xfId="0" applyFont="1" applyFill="1" applyBorder="1" applyAlignment="1">
      <alignment horizontal="distributed" vertical="center" shrinkToFit="1"/>
    </xf>
    <xf numFmtId="0" fontId="39" fillId="0" borderId="0" xfId="0" applyFont="1" applyAlignment="1">
      <alignment horizontal="left" vertical="center"/>
    </xf>
    <xf numFmtId="55" fontId="120" fillId="0" borderId="6" xfId="0" applyNumberFormat="1" applyFont="1" applyBorder="1" applyAlignment="1">
      <alignment horizontal="center" vertical="center"/>
    </xf>
    <xf numFmtId="191" fontId="118" fillId="0" borderId="240" xfId="0" applyNumberFormat="1" applyFont="1" applyBorder="1" applyAlignment="1">
      <alignment horizontal="center" vertical="center"/>
    </xf>
    <xf numFmtId="0" fontId="118" fillId="0" borderId="31" xfId="33" applyNumberFormat="1" applyFont="1" applyBorder="1" applyAlignment="1" applyProtection="1">
      <alignment horizontal="center" vertical="center"/>
    </xf>
    <xf numFmtId="191" fontId="118" fillId="0" borderId="0" xfId="0" applyNumberFormat="1" applyFont="1" applyAlignment="1">
      <alignment horizontal="center" vertical="center" shrinkToFit="1"/>
    </xf>
    <xf numFmtId="191" fontId="118" fillId="0" borderId="239" xfId="0" applyNumberFormat="1" applyFont="1" applyBorder="1" applyAlignment="1">
      <alignment horizontal="center" vertical="center"/>
    </xf>
    <xf numFmtId="192" fontId="12" fillId="0" borderId="0" xfId="0" applyNumberFormat="1" applyFont="1" applyAlignment="1">
      <alignment vertical="center" shrinkToFit="1"/>
    </xf>
    <xf numFmtId="14" fontId="160" fillId="0" borderId="0" xfId="0" applyNumberFormat="1" applyFont="1">
      <alignment vertical="center"/>
    </xf>
    <xf numFmtId="14" fontId="118" fillId="0" borderId="0" xfId="0" applyNumberFormat="1" applyFont="1">
      <alignment vertical="center"/>
    </xf>
    <xf numFmtId="14" fontId="118" fillId="0" borderId="0" xfId="0" applyNumberFormat="1" applyFont="1" applyAlignment="1">
      <alignment horizontal="center" vertical="center"/>
    </xf>
    <xf numFmtId="191" fontId="118" fillId="22" borderId="27" xfId="0" applyNumberFormat="1" applyFont="1" applyFill="1" applyBorder="1" applyAlignment="1">
      <alignment horizontal="center" vertical="center" shrinkToFit="1"/>
    </xf>
    <xf numFmtId="191" fontId="118" fillId="22" borderId="195" xfId="0" applyNumberFormat="1" applyFont="1" applyFill="1" applyBorder="1" applyAlignment="1">
      <alignment horizontal="center" vertical="center"/>
    </xf>
    <xf numFmtId="0" fontId="118" fillId="22" borderId="163" xfId="0" applyFont="1" applyFill="1" applyBorder="1" applyAlignment="1">
      <alignment horizontal="center" vertical="center"/>
    </xf>
    <xf numFmtId="191" fontId="12" fillId="22" borderId="195" xfId="0" applyNumberFormat="1" applyFont="1" applyFill="1" applyBorder="1" applyAlignment="1">
      <alignment horizontal="center" vertical="center"/>
    </xf>
    <xf numFmtId="0" fontId="9" fillId="0" borderId="0" xfId="2" quotePrefix="1" applyFill="1">
      <alignment vertical="center"/>
    </xf>
    <xf numFmtId="191" fontId="118" fillId="22" borderId="196" xfId="0" applyNumberFormat="1" applyFont="1" applyFill="1" applyBorder="1" applyAlignment="1">
      <alignment horizontal="center" vertical="center" shrinkToFit="1"/>
    </xf>
    <xf numFmtId="188" fontId="118" fillId="4" borderId="202" xfId="33" applyNumberFormat="1" applyFont="1" applyFill="1" applyBorder="1" applyAlignment="1" applyProtection="1">
      <alignment horizontal="center" vertical="center"/>
    </xf>
    <xf numFmtId="191" fontId="118" fillId="27" borderId="239" xfId="0" applyNumberFormat="1" applyFont="1" applyFill="1" applyBorder="1" applyAlignment="1">
      <alignment horizontal="center" vertical="center"/>
    </xf>
    <xf numFmtId="191" fontId="118" fillId="27" borderId="240" xfId="0" applyNumberFormat="1" applyFont="1" applyFill="1" applyBorder="1" applyAlignment="1">
      <alignment horizontal="center" vertical="center"/>
    </xf>
    <xf numFmtId="0" fontId="12" fillId="22" borderId="0" xfId="0" applyFont="1" applyFill="1" applyAlignment="1" applyProtection="1">
      <alignment horizontal="left" vertical="center"/>
      <protection locked="0"/>
    </xf>
    <xf numFmtId="176" fontId="148" fillId="4" borderId="1" xfId="0" applyNumberFormat="1" applyFont="1" applyFill="1" applyBorder="1" applyAlignment="1">
      <alignment horizontal="left" vertical="center"/>
    </xf>
    <xf numFmtId="176" fontId="108" fillId="4" borderId="1" xfId="0" applyNumberFormat="1" applyFont="1" applyFill="1" applyBorder="1" applyAlignment="1">
      <alignment horizontal="left" vertical="center"/>
    </xf>
    <xf numFmtId="0" fontId="34" fillId="0" borderId="0" xfId="31" applyFont="1" applyAlignment="1">
      <alignment horizontal="left" vertical="top" wrapText="1"/>
    </xf>
    <xf numFmtId="0" fontId="133" fillId="0" borderId="0" xfId="0" applyFont="1" applyAlignment="1">
      <alignment vertical="center" wrapText="1"/>
    </xf>
    <xf numFmtId="0" fontId="5" fillId="4" borderId="2" xfId="1" applyFont="1" applyFill="1" applyBorder="1" applyAlignment="1">
      <alignment horizontal="center" vertical="center" textRotation="255" wrapText="1"/>
    </xf>
    <xf numFmtId="0" fontId="5" fillId="4" borderId="3" xfId="1" applyFont="1" applyFill="1" applyBorder="1" applyAlignment="1">
      <alignment horizontal="center" vertical="center" textRotation="255" wrapText="1"/>
    </xf>
    <xf numFmtId="0" fontId="5" fillId="4" borderId="4" xfId="1" applyFont="1" applyFill="1" applyBorder="1" applyAlignment="1">
      <alignment horizontal="center" vertical="center" textRotation="255" wrapText="1"/>
    </xf>
    <xf numFmtId="0" fontId="5" fillId="17" borderId="1" xfId="1" applyFont="1" applyFill="1" applyBorder="1" applyAlignment="1">
      <alignment horizontal="center" vertical="center" textRotation="255"/>
    </xf>
    <xf numFmtId="0" fontId="5" fillId="3" borderId="1" xfId="1" applyFont="1" applyFill="1" applyBorder="1" applyAlignment="1">
      <alignment horizontal="center" vertical="center" textRotation="255"/>
    </xf>
    <xf numFmtId="0" fontId="5" fillId="4" borderId="1" xfId="1" applyFont="1" applyFill="1" applyBorder="1" applyAlignment="1">
      <alignment horizontal="center" vertical="center" textRotation="255" wrapText="1"/>
    </xf>
    <xf numFmtId="0" fontId="87" fillId="0" borderId="14" xfId="1" applyFont="1" applyBorder="1" applyAlignment="1">
      <alignment horizontal="center" vertical="center"/>
    </xf>
    <xf numFmtId="0" fontId="5" fillId="19" borderId="1" xfId="1" applyFont="1" applyFill="1" applyBorder="1" applyAlignment="1">
      <alignment horizontal="center" vertical="center"/>
    </xf>
    <xf numFmtId="0" fontId="5" fillId="19" borderId="1" xfId="1" applyFont="1" applyFill="1" applyBorder="1" applyAlignment="1">
      <alignment horizontal="center" vertical="center" wrapText="1"/>
    </xf>
    <xf numFmtId="0" fontId="7" fillId="19" borderId="1" xfId="1" applyFont="1" applyFill="1" applyBorder="1" applyAlignment="1">
      <alignment horizontal="center" vertical="center" wrapText="1"/>
    </xf>
    <xf numFmtId="0" fontId="5" fillId="19" borderId="2" xfId="1" applyFont="1" applyFill="1" applyBorder="1" applyAlignment="1">
      <alignment horizontal="center" vertical="center"/>
    </xf>
    <xf numFmtId="0" fontId="5" fillId="19" borderId="3" xfId="1" applyFont="1" applyFill="1" applyBorder="1" applyAlignment="1">
      <alignment horizontal="center" vertical="center"/>
    </xf>
    <xf numFmtId="0" fontId="5" fillId="19" borderId="4" xfId="1" applyFont="1" applyFill="1" applyBorder="1" applyAlignment="1">
      <alignment horizontal="center" vertical="center"/>
    </xf>
    <xf numFmtId="0" fontId="5" fillId="2" borderId="2" xfId="1" applyFont="1" applyFill="1" applyBorder="1" applyAlignment="1">
      <alignment horizontal="center" vertical="center" textRotation="255" wrapText="1"/>
    </xf>
    <xf numFmtId="0" fontId="5" fillId="2" borderId="3" xfId="1" applyFont="1" applyFill="1" applyBorder="1" applyAlignment="1">
      <alignment horizontal="center" vertical="center" textRotation="255" wrapText="1"/>
    </xf>
    <xf numFmtId="0" fontId="5" fillId="2" borderId="34" xfId="1" applyFont="1" applyFill="1" applyBorder="1" applyAlignment="1">
      <alignment horizontal="center" vertical="center" textRotation="255" wrapText="1"/>
    </xf>
    <xf numFmtId="0" fontId="5" fillId="2" borderId="10" xfId="1" applyFont="1" applyFill="1" applyBorder="1" applyAlignment="1">
      <alignment horizontal="center" vertical="center" textRotation="255" wrapText="1"/>
    </xf>
    <xf numFmtId="0" fontId="5" fillId="2" borderId="1" xfId="1" applyFont="1" applyFill="1" applyBorder="1" applyAlignment="1">
      <alignment horizontal="center" vertical="center" textRotation="255" wrapText="1"/>
    </xf>
    <xf numFmtId="0" fontId="5" fillId="2" borderId="4" xfId="1" applyFont="1" applyFill="1" applyBorder="1" applyAlignment="1">
      <alignment horizontal="center" vertical="center" textRotation="255" wrapText="1"/>
    </xf>
    <xf numFmtId="0" fontId="5" fillId="18" borderId="2" xfId="1" applyFont="1" applyFill="1" applyBorder="1" applyAlignment="1">
      <alignment horizontal="center" vertical="center" textRotation="255" wrapText="1"/>
    </xf>
    <xf numFmtId="0" fontId="5" fillId="18" borderId="3" xfId="1" applyFont="1" applyFill="1" applyBorder="1" applyAlignment="1">
      <alignment horizontal="center" vertical="center" textRotation="255" wrapText="1"/>
    </xf>
    <xf numFmtId="0" fontId="5" fillId="18" borderId="4" xfId="1" applyFont="1" applyFill="1" applyBorder="1" applyAlignment="1">
      <alignment horizontal="center" vertical="center" textRotation="255" wrapText="1"/>
    </xf>
    <xf numFmtId="0" fontId="5" fillId="24" borderId="2" xfId="1" applyFont="1" applyFill="1" applyBorder="1" applyAlignment="1">
      <alignment horizontal="center" vertical="center" textRotation="255" wrapText="1"/>
    </xf>
    <xf numFmtId="0" fontId="5" fillId="24" borderId="3" xfId="1" applyFont="1" applyFill="1" applyBorder="1" applyAlignment="1">
      <alignment horizontal="center" vertical="center" textRotation="255" wrapText="1"/>
    </xf>
    <xf numFmtId="0" fontId="5" fillId="24" borderId="4" xfId="1" applyFont="1" applyFill="1" applyBorder="1" applyAlignment="1">
      <alignment horizontal="center" vertical="center" textRotation="255" wrapText="1"/>
    </xf>
    <xf numFmtId="0" fontId="28" fillId="0" borderId="0" xfId="6" applyAlignment="1">
      <alignment horizontal="left" vertical="center" shrinkToFit="1"/>
    </xf>
    <xf numFmtId="0" fontId="38" fillId="0" borderId="0" xfId="6" applyFont="1" applyAlignment="1">
      <alignment horizontal="center"/>
    </xf>
    <xf numFmtId="0" fontId="28" fillId="0" borderId="0" xfId="6" applyAlignment="1">
      <alignment horizontal="center" vertical="center" shrinkToFit="1"/>
    </xf>
    <xf numFmtId="176" fontId="28" fillId="0" borderId="0" xfId="6" applyNumberFormat="1" applyAlignment="1">
      <alignment horizontal="center" vertical="center"/>
    </xf>
    <xf numFmtId="0" fontId="28" fillId="0" borderId="0" xfId="11" applyAlignment="1">
      <alignment horizontal="center"/>
    </xf>
    <xf numFmtId="0" fontId="28" fillId="0" borderId="0" xfId="11" applyAlignment="1">
      <alignment horizontal="center" vertical="center" shrinkToFit="1"/>
    </xf>
    <xf numFmtId="0" fontId="28" fillId="0" borderId="0" xfId="6" applyAlignment="1">
      <alignment horizontal="right" vertical="center" shrinkToFit="1"/>
    </xf>
    <xf numFmtId="0" fontId="38" fillId="0" borderId="0" xfId="11" applyFont="1" applyAlignment="1">
      <alignment horizontal="center"/>
    </xf>
    <xf numFmtId="176" fontId="28" fillId="0" borderId="0" xfId="11" applyNumberFormat="1" applyAlignment="1">
      <alignment horizontal="center" vertical="center" shrinkToFit="1"/>
    </xf>
    <xf numFmtId="0" fontId="28" fillId="0" borderId="0" xfId="11" applyAlignment="1">
      <alignment horizontal="left" vertical="center" shrinkToFit="1"/>
    </xf>
    <xf numFmtId="0" fontId="28" fillId="0" borderId="0" xfId="11" applyAlignment="1">
      <alignment horizontal="right" vertical="center" shrinkToFit="1"/>
    </xf>
    <xf numFmtId="0" fontId="0" fillId="0" borderId="0" xfId="0" applyAlignment="1">
      <alignment horizontal="right" vertical="center"/>
    </xf>
    <xf numFmtId="0" fontId="28" fillId="0" borderId="0" xfId="11" applyAlignment="1">
      <alignment vertical="center" shrinkToFit="1"/>
    </xf>
    <xf numFmtId="0" fontId="109" fillId="0" borderId="0" xfId="0" applyFont="1" applyAlignment="1">
      <alignment vertical="center" shrinkToFit="1"/>
    </xf>
    <xf numFmtId="0" fontId="28" fillId="0" borderId="10" xfId="6" applyBorder="1" applyAlignment="1">
      <alignment vertical="center" shrinkToFit="1"/>
    </xf>
    <xf numFmtId="0" fontId="28" fillId="0" borderId="14" xfId="6" applyBorder="1" applyAlignment="1">
      <alignment vertical="center" shrinkToFit="1"/>
    </xf>
    <xf numFmtId="0" fontId="28" fillId="0" borderId="7" xfId="6" applyBorder="1" applyAlignment="1">
      <alignment vertical="center" shrinkToFit="1"/>
    </xf>
    <xf numFmtId="0" fontId="28" fillId="0" borderId="11" xfId="6" applyBorder="1" applyAlignment="1">
      <alignment horizontal="center" vertical="center"/>
    </xf>
    <xf numFmtId="0" fontId="28" fillId="0" borderId="12" xfId="6" applyBorder="1" applyAlignment="1">
      <alignment horizontal="center" vertical="center"/>
    </xf>
    <xf numFmtId="0" fontId="28" fillId="0" borderId="13" xfId="6" applyBorder="1" applyAlignment="1">
      <alignment horizontal="center" vertical="center"/>
    </xf>
    <xf numFmtId="0" fontId="28" fillId="0" borderId="9" xfId="6" applyBorder="1" applyAlignment="1">
      <alignment vertical="top" wrapText="1"/>
    </xf>
    <xf numFmtId="0" fontId="28" fillId="0" borderId="8" xfId="6" applyBorder="1" applyAlignment="1">
      <alignment vertical="top" wrapText="1"/>
    </xf>
    <xf numFmtId="0" fontId="28" fillId="0" borderId="5" xfId="6" applyBorder="1" applyAlignment="1">
      <alignment vertical="top" wrapText="1"/>
    </xf>
    <xf numFmtId="0" fontId="28" fillId="0" borderId="34" xfId="6" applyBorder="1" applyAlignment="1">
      <alignment vertical="top" wrapText="1"/>
    </xf>
    <xf numFmtId="0" fontId="28" fillId="0" borderId="0" xfId="6" applyAlignment="1">
      <alignment vertical="top" wrapText="1"/>
    </xf>
    <xf numFmtId="0" fontId="28" fillId="0" borderId="6" xfId="6" applyBorder="1" applyAlignment="1">
      <alignment vertical="top" wrapText="1"/>
    </xf>
    <xf numFmtId="0" fontId="28" fillId="0" borderId="10" xfId="6" applyBorder="1" applyAlignment="1">
      <alignment vertical="top" wrapText="1"/>
    </xf>
    <xf numFmtId="0" fontId="28" fillId="0" borderId="14" xfId="6" applyBorder="1" applyAlignment="1">
      <alignment vertical="top" wrapText="1"/>
    </xf>
    <xf numFmtId="0" fontId="28" fillId="0" borderId="7" xfId="6" applyBorder="1" applyAlignment="1">
      <alignment vertical="top" wrapText="1"/>
    </xf>
    <xf numFmtId="176" fontId="28" fillId="0" borderId="11" xfId="6" applyNumberFormat="1" applyBorder="1" applyAlignment="1">
      <alignment horizontal="center" vertical="center"/>
    </xf>
    <xf numFmtId="176" fontId="28" fillId="0" borderId="12" xfId="6" applyNumberFormat="1" applyBorder="1" applyAlignment="1">
      <alignment horizontal="center" vertical="center"/>
    </xf>
    <xf numFmtId="176" fontId="28" fillId="0" borderId="13" xfId="6" applyNumberFormat="1" applyBorder="1" applyAlignment="1">
      <alignment horizontal="center" vertical="center"/>
    </xf>
    <xf numFmtId="0" fontId="28" fillId="0" borderId="11" xfId="6" applyBorder="1" applyAlignment="1">
      <alignment vertical="center" shrinkToFit="1"/>
    </xf>
    <xf numFmtId="0" fontId="28" fillId="0" borderId="12" xfId="6" applyBorder="1" applyAlignment="1">
      <alignment vertical="center" shrinkToFit="1"/>
    </xf>
    <xf numFmtId="0" fontId="28" fillId="0" borderId="13" xfId="6" applyBorder="1" applyAlignment="1">
      <alignment vertical="center" shrinkToFit="1"/>
    </xf>
    <xf numFmtId="0" fontId="116" fillId="0" borderId="0" xfId="0" applyFont="1" applyAlignment="1">
      <alignment horizontal="center" vertical="center"/>
    </xf>
    <xf numFmtId="0" fontId="114" fillId="0" borderId="0" xfId="0" applyFont="1" applyAlignment="1">
      <alignment horizontal="left" vertical="top" wrapText="1"/>
    </xf>
    <xf numFmtId="0" fontId="114" fillId="0" borderId="0" xfId="0" applyFont="1" applyAlignment="1">
      <alignment horizontal="center" vertical="center"/>
    </xf>
    <xf numFmtId="0" fontId="114" fillId="0" borderId="0" xfId="0" applyFont="1" applyAlignment="1">
      <alignment horizontal="left" vertical="top"/>
    </xf>
    <xf numFmtId="0" fontId="99" fillId="0" borderId="0" xfId="0" applyFont="1">
      <alignment vertical="center"/>
    </xf>
    <xf numFmtId="0" fontId="99" fillId="0" borderId="0" xfId="3" applyFont="1" applyAlignment="1">
      <alignment horizontal="left" vertical="center"/>
    </xf>
    <xf numFmtId="0" fontId="99" fillId="0" borderId="0" xfId="3" applyFont="1">
      <alignment vertical="center"/>
    </xf>
    <xf numFmtId="0" fontId="101" fillId="0" borderId="0" xfId="3" applyFont="1" applyAlignment="1">
      <alignment horizontal="center" vertical="center"/>
    </xf>
    <xf numFmtId="0" fontId="99" fillId="0" borderId="0" xfId="3" applyFont="1" applyAlignment="1">
      <alignment horizontal="left" vertical="center" wrapText="1"/>
    </xf>
    <xf numFmtId="0" fontId="99" fillId="0" borderId="0" xfId="3" applyFont="1" applyAlignment="1">
      <alignment horizontal="center" vertical="center" wrapText="1"/>
    </xf>
    <xf numFmtId="0" fontId="99" fillId="0" borderId="50" xfId="3" applyFont="1" applyBorder="1" applyAlignment="1">
      <alignment horizontal="center" vertical="center" wrapText="1"/>
    </xf>
    <xf numFmtId="0" fontId="99" fillId="0" borderId="66" xfId="3" applyFont="1" applyBorder="1" applyAlignment="1">
      <alignment horizontal="center" vertical="center" wrapText="1"/>
    </xf>
    <xf numFmtId="0" fontId="99" fillId="0" borderId="102" xfId="3" applyFont="1" applyBorder="1" applyAlignment="1">
      <alignment horizontal="center" vertical="center" wrapText="1"/>
    </xf>
    <xf numFmtId="0" fontId="99" fillId="0" borderId="54" xfId="3" applyFont="1" applyBorder="1">
      <alignment vertical="center"/>
    </xf>
    <xf numFmtId="0" fontId="99" fillId="0" borderId="107" xfId="3" applyFont="1" applyBorder="1">
      <alignment vertical="center"/>
    </xf>
    <xf numFmtId="0" fontId="99" fillId="0" borderId="1" xfId="3" applyFont="1" applyBorder="1">
      <alignment vertical="center"/>
    </xf>
    <xf numFmtId="0" fontId="99" fillId="0" borderId="109" xfId="3" applyFont="1" applyBorder="1">
      <alignment vertical="center"/>
    </xf>
    <xf numFmtId="0" fontId="99" fillId="0" borderId="1" xfId="3" applyFont="1" applyBorder="1" applyAlignment="1">
      <alignment vertical="center" shrinkToFit="1"/>
    </xf>
    <xf numFmtId="0" fontId="99" fillId="0" borderId="109" xfId="3" applyFont="1" applyBorder="1" applyAlignment="1">
      <alignment vertical="center" shrinkToFit="1"/>
    </xf>
    <xf numFmtId="0" fontId="99" fillId="0" borderId="2" xfId="3" applyFont="1" applyBorder="1" applyAlignment="1">
      <alignment horizontal="distributed" vertical="center" wrapText="1" indent="1"/>
    </xf>
    <xf numFmtId="0" fontId="99" fillId="0" borderId="103" xfId="3" applyFont="1" applyBorder="1" applyAlignment="1">
      <alignment horizontal="distributed" vertical="center" wrapText="1" indent="1"/>
    </xf>
    <xf numFmtId="0" fontId="99" fillId="0" borderId="9" xfId="3" applyFont="1" applyBorder="1">
      <alignment vertical="center"/>
    </xf>
    <xf numFmtId="0" fontId="99" fillId="0" borderId="8" xfId="3" applyFont="1" applyBorder="1">
      <alignment vertical="center"/>
    </xf>
    <xf numFmtId="0" fontId="99" fillId="0" borderId="72" xfId="3" applyFont="1" applyBorder="1">
      <alignment vertical="center"/>
    </xf>
    <xf numFmtId="0" fontId="99" fillId="0" borderId="182" xfId="3" applyFont="1" applyBorder="1">
      <alignment vertical="center"/>
    </xf>
    <xf numFmtId="0" fontId="99" fillId="0" borderId="183" xfId="3" applyFont="1" applyBorder="1">
      <alignment vertical="center"/>
    </xf>
    <xf numFmtId="0" fontId="99" fillId="0" borderId="96" xfId="3" applyFont="1" applyBorder="1">
      <alignment vertical="center"/>
    </xf>
    <xf numFmtId="0" fontId="99" fillId="0" borderId="104" xfId="3" applyFont="1" applyBorder="1">
      <alignment vertical="center"/>
    </xf>
    <xf numFmtId="0" fontId="99" fillId="0" borderId="144" xfId="3" applyFont="1" applyBorder="1" applyAlignment="1">
      <alignment horizontal="center" vertical="center" wrapText="1"/>
    </xf>
    <xf numFmtId="0" fontId="99" fillId="0" borderId="56" xfId="3" applyFont="1" applyBorder="1" applyAlignment="1">
      <alignment horizontal="center" vertical="center" wrapText="1"/>
    </xf>
    <xf numFmtId="0" fontId="99" fillId="0" borderId="145" xfId="3" applyFont="1" applyBorder="1" applyAlignment="1">
      <alignment horizontal="center" vertical="center" wrapText="1"/>
    </xf>
    <xf numFmtId="0" fontId="99" fillId="0" borderId="6" xfId="3" applyFont="1" applyBorder="1" applyAlignment="1">
      <alignment horizontal="center" vertical="center" wrapText="1"/>
    </xf>
    <xf numFmtId="0" fontId="99" fillId="0" borderId="146" xfId="3" applyFont="1" applyBorder="1" applyAlignment="1">
      <alignment horizontal="center" vertical="center" wrapText="1"/>
    </xf>
    <xf numFmtId="0" fontId="99" fillId="0" borderId="154" xfId="3" applyFont="1" applyBorder="1" applyAlignment="1">
      <alignment horizontal="center" vertical="center" wrapText="1"/>
    </xf>
    <xf numFmtId="0" fontId="46" fillId="0" borderId="0" xfId="0" applyFont="1" applyAlignment="1">
      <alignment horizontal="justify" vertical="top" wrapText="1"/>
    </xf>
    <xf numFmtId="0" fontId="0" fillId="0" borderId="0" xfId="0" applyAlignment="1">
      <alignment horizontal="justify" vertical="top" wrapText="1"/>
    </xf>
    <xf numFmtId="185" fontId="46" fillId="0" borderId="0" xfId="0" applyNumberFormat="1" applyFont="1" applyAlignment="1">
      <alignment horizontal="right" vertical="center"/>
    </xf>
    <xf numFmtId="0" fontId="46" fillId="0" borderId="0" xfId="0" applyFont="1" applyAlignment="1">
      <alignment horizontal="justify" vertical="center" wrapText="1"/>
    </xf>
    <xf numFmtId="0" fontId="46" fillId="0" borderId="1" xfId="0" applyFont="1" applyBorder="1" applyAlignment="1">
      <alignment vertical="center" shrinkToFit="1"/>
    </xf>
    <xf numFmtId="0" fontId="46" fillId="0" borderId="1" xfId="0" applyFont="1" applyBorder="1">
      <alignment vertical="center"/>
    </xf>
    <xf numFmtId="0" fontId="46" fillId="0" borderId="11" xfId="0" applyFont="1" applyBorder="1" applyAlignment="1">
      <alignment horizontal="distributed" vertical="center"/>
    </xf>
    <xf numFmtId="0" fontId="46" fillId="0" borderId="13" xfId="0" applyFont="1" applyBorder="1" applyAlignment="1">
      <alignment horizontal="distributed" vertical="center"/>
    </xf>
    <xf numFmtId="0" fontId="24" fillId="5" borderId="1" xfId="7" applyFont="1" applyFill="1" applyBorder="1">
      <alignment vertical="center"/>
    </xf>
    <xf numFmtId="0" fontId="24" fillId="0" borderId="0" xfId="7" applyFont="1" applyAlignment="1">
      <alignment horizontal="center" vertical="center"/>
    </xf>
    <xf numFmtId="176" fontId="24" fillId="5" borderId="0" xfId="7" applyNumberFormat="1" applyFont="1" applyFill="1" applyAlignment="1">
      <alignment horizontal="center" vertical="center"/>
    </xf>
    <xf numFmtId="0" fontId="24" fillId="0" borderId="1" xfId="7" applyFont="1" applyBorder="1" applyAlignment="1">
      <alignment horizontal="center" vertical="center"/>
    </xf>
    <xf numFmtId="0" fontId="24" fillId="5" borderId="0" xfId="7" applyFont="1" applyFill="1">
      <alignment vertical="center"/>
    </xf>
    <xf numFmtId="0" fontId="24" fillId="5" borderId="0" xfId="7" applyFont="1" applyFill="1" applyAlignment="1">
      <alignment vertical="top" wrapText="1"/>
    </xf>
    <xf numFmtId="0" fontId="24" fillId="5" borderId="0" xfId="7" applyFont="1" applyFill="1" applyAlignment="1">
      <alignment horizontal="left" vertical="center"/>
    </xf>
    <xf numFmtId="0" fontId="23" fillId="0" borderId="0" xfId="7" applyFont="1" applyAlignment="1">
      <alignment horizontal="center" vertical="center"/>
    </xf>
    <xf numFmtId="0" fontId="24" fillId="5" borderId="0" xfId="7" applyFont="1" applyFill="1" applyAlignment="1">
      <alignment vertical="center" shrinkToFit="1"/>
    </xf>
    <xf numFmtId="0" fontId="34" fillId="0" borderId="0" xfId="7" applyFont="1" applyAlignment="1">
      <alignment horizontal="center" vertical="center"/>
    </xf>
    <xf numFmtId="0" fontId="24" fillId="0" borderId="30" xfId="4" applyFont="1" applyBorder="1">
      <alignment vertical="center"/>
    </xf>
    <xf numFmtId="0" fontId="24" fillId="0" borderId="17" xfId="4" applyFont="1" applyBorder="1" applyAlignment="1">
      <alignment horizontal="left" vertical="center" wrapText="1"/>
    </xf>
    <xf numFmtId="0" fontId="24" fillId="0" borderId="30" xfId="4" applyFont="1" applyBorder="1" applyAlignment="1">
      <alignment horizontal="center" vertical="center"/>
    </xf>
    <xf numFmtId="176" fontId="24" fillId="0" borderId="0" xfId="4" applyNumberFormat="1" applyFont="1" applyAlignment="1">
      <alignment horizontal="center" vertical="center"/>
    </xf>
    <xf numFmtId="0" fontId="24" fillId="0" borderId="0" xfId="4" applyFont="1" applyAlignment="1">
      <alignment vertical="center" wrapText="1"/>
    </xf>
    <xf numFmtId="0" fontId="23" fillId="0" borderId="0" xfId="4" applyFont="1" applyAlignment="1">
      <alignment horizontal="center" vertical="center"/>
    </xf>
    <xf numFmtId="0" fontId="24" fillId="0" borderId="0" xfId="4" applyFont="1" applyAlignment="1">
      <alignment horizontal="center" vertical="center"/>
    </xf>
    <xf numFmtId="0" fontId="24" fillId="0" borderId="0" xfId="4" applyFont="1">
      <alignment vertical="center"/>
    </xf>
    <xf numFmtId="0" fontId="19" fillId="0" borderId="0" xfId="4" applyAlignment="1">
      <alignment horizontal="center" vertical="center"/>
    </xf>
    <xf numFmtId="0" fontId="24" fillId="0" borderId="0" xfId="4" applyFont="1" applyAlignment="1">
      <alignment vertical="center" shrinkToFit="1"/>
    </xf>
    <xf numFmtId="0" fontId="0" fillId="0" borderId="0" xfId="0" applyAlignment="1">
      <alignment vertical="center" shrinkToFit="1"/>
    </xf>
    <xf numFmtId="0" fontId="19" fillId="0" borderId="0" xfId="4" applyAlignment="1">
      <alignment vertical="center" shrinkToFit="1"/>
    </xf>
    <xf numFmtId="0" fontId="19" fillId="0" borderId="0" xfId="4" applyAlignment="1">
      <alignment horizontal="right" vertical="center" shrinkToFit="1"/>
    </xf>
    <xf numFmtId="0" fontId="19" fillId="0" borderId="30" xfId="4" applyBorder="1" applyAlignment="1">
      <alignment vertical="top"/>
    </xf>
    <xf numFmtId="0" fontId="19" fillId="0" borderId="16" xfId="4" applyBorder="1" applyAlignment="1">
      <alignment horizontal="center" vertical="top"/>
    </xf>
    <xf numFmtId="0" fontId="19" fillId="0" borderId="17" xfId="4" applyBorder="1" applyAlignment="1">
      <alignment horizontal="center" vertical="top"/>
    </xf>
    <xf numFmtId="0" fontId="19" fillId="0" borderId="18" xfId="4" applyBorder="1" applyAlignment="1">
      <alignment horizontal="center" vertical="top"/>
    </xf>
    <xf numFmtId="0" fontId="19" fillId="0" borderId="28" xfId="4" applyBorder="1" applyAlignment="1">
      <alignment horizontal="center" vertical="top"/>
    </xf>
    <xf numFmtId="0" fontId="19" fillId="0" borderId="29" xfId="4" applyBorder="1" applyAlignment="1">
      <alignment horizontal="center" vertical="top"/>
    </xf>
    <xf numFmtId="0" fontId="19" fillId="0" borderId="27" xfId="4" applyBorder="1" applyAlignment="1">
      <alignment horizontal="center" vertical="top"/>
    </xf>
    <xf numFmtId="0" fontId="19" fillId="0" borderId="17" xfId="4" applyBorder="1" applyAlignment="1">
      <alignment horizontal="center" vertical="center"/>
    </xf>
    <xf numFmtId="0" fontId="19" fillId="0" borderId="31" xfId="4" applyBorder="1">
      <alignment vertical="center"/>
    </xf>
    <xf numFmtId="0" fontId="19" fillId="0" borderId="32" xfId="4" applyBorder="1">
      <alignment vertical="center"/>
    </xf>
    <xf numFmtId="0" fontId="19" fillId="0" borderId="33" xfId="4" applyBorder="1">
      <alignment vertical="center"/>
    </xf>
    <xf numFmtId="0" fontId="19" fillId="0" borderId="19" xfId="4" applyBorder="1" applyAlignment="1">
      <alignment horizontal="center" vertical="center"/>
    </xf>
    <xf numFmtId="0" fontId="19" fillId="0" borderId="20" xfId="4" applyBorder="1" applyAlignment="1">
      <alignment horizontal="center" vertical="center"/>
    </xf>
    <xf numFmtId="0" fontId="19" fillId="0" borderId="21" xfId="4" applyBorder="1" applyAlignment="1">
      <alignment horizontal="center" vertical="center"/>
    </xf>
    <xf numFmtId="0" fontId="19" fillId="0" borderId="24" xfId="4" applyBorder="1" applyAlignment="1">
      <alignment horizontal="center" vertical="center"/>
    </xf>
    <xf numFmtId="0" fontId="19" fillId="0" borderId="25" xfId="4" applyBorder="1" applyAlignment="1">
      <alignment horizontal="center" vertical="center"/>
    </xf>
    <xf numFmtId="0" fontId="19" fillId="0" borderId="26" xfId="4" applyBorder="1" applyAlignment="1">
      <alignment horizontal="center" vertical="center"/>
    </xf>
    <xf numFmtId="0" fontId="19" fillId="0" borderId="18" xfId="4" applyBorder="1" applyAlignment="1">
      <alignment horizontal="center" vertical="center"/>
    </xf>
    <xf numFmtId="0" fontId="19" fillId="0" borderId="27" xfId="4" applyBorder="1" applyAlignment="1">
      <alignment horizontal="center" vertical="center"/>
    </xf>
    <xf numFmtId="0" fontId="25" fillId="0" borderId="16" xfId="4" applyFont="1" applyBorder="1" applyAlignment="1">
      <alignment horizontal="center" vertical="center"/>
    </xf>
    <xf numFmtId="0" fontId="25" fillId="0" borderId="17" xfId="4" applyFont="1" applyBorder="1" applyAlignment="1">
      <alignment horizontal="center" vertical="center"/>
    </xf>
    <xf numFmtId="0" fontId="25" fillId="0" borderId="18" xfId="4" applyFont="1" applyBorder="1" applyAlignment="1">
      <alignment horizontal="center" vertical="center"/>
    </xf>
    <xf numFmtId="0" fontId="25" fillId="0" borderId="28" xfId="4" applyFont="1" applyBorder="1" applyAlignment="1">
      <alignment horizontal="center" vertical="center"/>
    </xf>
    <xf numFmtId="0" fontId="25" fillId="0" borderId="29" xfId="4" applyFont="1" applyBorder="1" applyAlignment="1">
      <alignment horizontal="center" vertical="center"/>
    </xf>
    <xf numFmtId="0" fontId="25" fillId="0" borderId="27" xfId="4" applyFont="1" applyBorder="1" applyAlignment="1">
      <alignment horizontal="center" vertical="center"/>
    </xf>
    <xf numFmtId="0" fontId="19" fillId="0" borderId="0" xfId="4" applyAlignment="1">
      <alignment horizontal="center" vertical="top"/>
    </xf>
    <xf numFmtId="0" fontId="19" fillId="0" borderId="23" xfId="4" applyBorder="1" applyAlignment="1">
      <alignment horizontal="center" vertical="top"/>
    </xf>
    <xf numFmtId="0" fontId="19" fillId="0" borderId="30" xfId="4" applyBorder="1" applyAlignment="1">
      <alignment horizontal="left" vertical="top"/>
    </xf>
    <xf numFmtId="176" fontId="24" fillId="0" borderId="0" xfId="4" applyNumberFormat="1" applyFont="1" applyAlignment="1">
      <alignment horizontal="left" vertical="center"/>
    </xf>
    <xf numFmtId="0" fontId="19" fillId="0" borderId="23" xfId="4" applyBorder="1" applyAlignment="1">
      <alignment horizontal="center" vertical="center"/>
    </xf>
    <xf numFmtId="0" fontId="24" fillId="0" borderId="0" xfId="8" applyFont="1" applyAlignment="1">
      <alignment horizontal="left" vertical="center" shrinkToFit="1"/>
    </xf>
    <xf numFmtId="0" fontId="24" fillId="0" borderId="35" xfId="8" applyFont="1" applyBorder="1" applyAlignment="1">
      <alignment horizontal="center" vertical="center"/>
    </xf>
    <xf numFmtId="0" fontId="24" fillId="0" borderId="36" xfId="8" applyFont="1" applyBorder="1" applyAlignment="1">
      <alignment horizontal="center" vertical="center"/>
    </xf>
    <xf numFmtId="0" fontId="24" fillId="0" borderId="37" xfId="8" applyFont="1" applyBorder="1" applyAlignment="1">
      <alignment horizontal="center" vertical="center"/>
    </xf>
    <xf numFmtId="176" fontId="24" fillId="0" borderId="0" xfId="8" applyNumberFormat="1" applyFont="1" applyAlignment="1">
      <alignment horizontal="center" vertical="center" shrinkToFit="1"/>
    </xf>
    <xf numFmtId="0" fontId="24" fillId="0" borderId="11" xfId="8" applyFont="1" applyBorder="1" applyAlignment="1">
      <alignment horizontal="center" vertical="center"/>
    </xf>
    <xf numFmtId="0" fontId="24" fillId="0" borderId="13" xfId="8" applyFont="1" applyBorder="1" applyAlignment="1">
      <alignment horizontal="center" vertical="center"/>
    </xf>
    <xf numFmtId="0" fontId="19" fillId="0" borderId="11" xfId="8" applyFont="1" applyBorder="1" applyAlignment="1">
      <alignment vertical="center" wrapText="1"/>
    </xf>
    <xf numFmtId="0" fontId="110" fillId="0" borderId="12" xfId="8" applyFont="1" applyBorder="1" applyAlignment="1">
      <alignment vertical="center" wrapText="1"/>
    </xf>
    <xf numFmtId="0" fontId="110" fillId="0" borderId="13" xfId="8" applyFont="1" applyBorder="1" applyAlignment="1">
      <alignment vertical="center" wrapText="1"/>
    </xf>
    <xf numFmtId="0" fontId="24" fillId="0" borderId="11" xfId="8" applyFont="1" applyBorder="1" applyAlignment="1">
      <alignment vertical="center" shrinkToFit="1"/>
    </xf>
    <xf numFmtId="0" fontId="24" fillId="0" borderId="12" xfId="8" applyFont="1" applyBorder="1" applyAlignment="1">
      <alignment vertical="center" shrinkToFit="1"/>
    </xf>
    <xf numFmtId="0" fontId="22" fillId="0" borderId="12" xfId="8" applyFont="1" applyBorder="1" applyAlignment="1">
      <alignment vertical="center" shrinkToFit="1"/>
    </xf>
    <xf numFmtId="0" fontId="22" fillId="0" borderId="13" xfId="8" applyFont="1" applyBorder="1" applyAlignment="1">
      <alignment vertical="center" shrinkToFit="1"/>
    </xf>
    <xf numFmtId="176" fontId="24" fillId="0" borderId="11" xfId="8" applyNumberFormat="1" applyFont="1" applyBorder="1" applyAlignment="1">
      <alignment horizontal="left" vertical="center" wrapText="1"/>
    </xf>
    <xf numFmtId="176" fontId="22" fillId="0" borderId="12" xfId="8" applyNumberFormat="1" applyFont="1" applyBorder="1" applyAlignment="1">
      <alignment horizontal="left" vertical="center" wrapText="1"/>
    </xf>
    <xf numFmtId="176" fontId="22" fillId="0" borderId="13" xfId="8" applyNumberFormat="1" applyFont="1" applyBorder="1" applyAlignment="1">
      <alignment horizontal="left" vertical="center" wrapText="1"/>
    </xf>
    <xf numFmtId="177" fontId="24" fillId="0" borderId="11" xfId="9" applyFont="1" applyFill="1" applyBorder="1" applyAlignment="1">
      <alignment vertical="center" shrinkToFit="1"/>
    </xf>
    <xf numFmtId="177" fontId="24" fillId="0" borderId="12" xfId="9" applyFont="1" applyFill="1" applyBorder="1" applyAlignment="1">
      <alignment vertical="center" shrinkToFit="1"/>
    </xf>
    <xf numFmtId="177" fontId="22" fillId="0" borderId="12" xfId="9" applyFont="1" applyFill="1" applyBorder="1" applyAlignment="1">
      <alignment vertical="center" shrinkToFit="1"/>
    </xf>
    <xf numFmtId="177" fontId="22" fillId="0" borderId="13" xfId="9" applyFont="1" applyFill="1" applyBorder="1" applyAlignment="1">
      <alignment vertical="center" shrinkToFit="1"/>
    </xf>
    <xf numFmtId="0" fontId="24" fillId="0" borderId="12" xfId="8" applyFont="1" applyBorder="1" applyAlignment="1">
      <alignment horizontal="center" vertical="center"/>
    </xf>
    <xf numFmtId="38" fontId="24" fillId="0" borderId="12" xfId="10" applyFont="1" applyFill="1" applyBorder="1" applyAlignment="1">
      <alignment vertical="center" shrinkToFit="1"/>
    </xf>
    <xf numFmtId="38" fontId="24" fillId="0" borderId="13" xfId="10" applyFont="1" applyFill="1" applyBorder="1" applyAlignment="1">
      <alignment vertical="center" shrinkToFit="1"/>
    </xf>
    <xf numFmtId="0" fontId="24" fillId="0" borderId="0" xfId="8" applyFont="1" applyAlignment="1">
      <alignment horizontal="right" vertical="center" shrinkToFit="1"/>
    </xf>
    <xf numFmtId="0" fontId="24" fillId="0" borderId="0" xfId="8" applyFont="1" applyAlignment="1">
      <alignment vertical="top" wrapText="1"/>
    </xf>
    <xf numFmtId="0" fontId="0" fillId="0" borderId="0" xfId="0">
      <alignment vertical="center"/>
    </xf>
    <xf numFmtId="0" fontId="24" fillId="0" borderId="0" xfId="4" applyFont="1" applyAlignment="1">
      <alignment horizontal="justify" vertical="top" wrapText="1"/>
    </xf>
    <xf numFmtId="176" fontId="24" fillId="0" borderId="0" xfId="4" applyNumberFormat="1" applyFont="1" applyAlignment="1">
      <alignment horizontal="center" vertical="center" shrinkToFit="1"/>
    </xf>
    <xf numFmtId="0" fontId="24" fillId="0" borderId="0" xfId="4" applyFont="1" applyAlignment="1">
      <alignment horizontal="justify" vertical="center" wrapText="1"/>
    </xf>
    <xf numFmtId="0" fontId="24" fillId="0" borderId="14" xfId="4" applyFont="1" applyBorder="1" applyAlignment="1">
      <alignment horizontal="center" vertical="center"/>
    </xf>
    <xf numFmtId="38" fontId="24" fillId="0" borderId="14" xfId="16" applyFont="1" applyFill="1" applyBorder="1" applyAlignment="1">
      <alignment horizontal="center" vertical="center" shrinkToFit="1"/>
    </xf>
    <xf numFmtId="0" fontId="24" fillId="0" borderId="0" xfId="4" applyFont="1" applyAlignment="1">
      <alignment horizontal="center" vertical="center" shrinkToFit="1"/>
    </xf>
    <xf numFmtId="0" fontId="23" fillId="0" borderId="0" xfId="4" applyFont="1" applyAlignment="1">
      <alignment horizontal="center" vertical="center" shrinkToFit="1"/>
    </xf>
    <xf numFmtId="0" fontId="24" fillId="0" borderId="0" xfId="4" applyFont="1" applyAlignment="1">
      <alignment horizontal="right" vertical="center" shrinkToFit="1"/>
    </xf>
    <xf numFmtId="0" fontId="19" fillId="0" borderId="0" xfId="4" applyAlignment="1">
      <alignment vertical="top" wrapText="1"/>
    </xf>
    <xf numFmtId="38" fontId="24" fillId="0" borderId="29" xfId="16" applyFont="1" applyFill="1" applyBorder="1" applyAlignment="1">
      <alignment horizontal="center" vertical="center" shrinkToFit="1"/>
    </xf>
    <xf numFmtId="38" fontId="24" fillId="0" borderId="17" xfId="16" applyFont="1" applyFill="1" applyBorder="1" applyAlignment="1">
      <alignment horizontal="center" vertical="center" shrinkToFit="1"/>
    </xf>
    <xf numFmtId="0" fontId="28" fillId="0" borderId="11" xfId="11" applyBorder="1" applyAlignment="1">
      <alignment horizontal="center"/>
    </xf>
    <xf numFmtId="0" fontId="28" fillId="0" borderId="12" xfId="11" applyBorder="1" applyAlignment="1">
      <alignment horizontal="center"/>
    </xf>
    <xf numFmtId="0" fontId="28" fillId="0" borderId="13" xfId="11" applyBorder="1" applyAlignment="1">
      <alignment horizontal="center"/>
    </xf>
    <xf numFmtId="58" fontId="28" fillId="0" borderId="0" xfId="11" applyNumberFormat="1" applyAlignment="1">
      <alignment horizontal="left" vertical="distributed" wrapText="1"/>
    </xf>
    <xf numFmtId="0" fontId="47" fillId="0" borderId="0" xfId="14" applyFont="1" applyAlignment="1">
      <alignment horizontal="left" vertical="top" wrapText="1"/>
    </xf>
    <xf numFmtId="0" fontId="45" fillId="0" borderId="0" xfId="14" applyFont="1" applyAlignment="1">
      <alignment horizontal="center" vertical="center"/>
    </xf>
    <xf numFmtId="0" fontId="48" fillId="0" borderId="14" xfId="14" applyFont="1" applyBorder="1" applyAlignment="1">
      <alignment horizontal="center"/>
    </xf>
    <xf numFmtId="0" fontId="48" fillId="0" borderId="12" xfId="14" applyFont="1" applyBorder="1" applyAlignment="1">
      <alignment horizontal="center"/>
    </xf>
    <xf numFmtId="0" fontId="47" fillId="0" borderId="50" xfId="14" applyFont="1" applyBorder="1" applyAlignment="1">
      <alignment horizontal="center" vertical="center"/>
    </xf>
    <xf numFmtId="0" fontId="47" fillId="0" borderId="102" xfId="14" applyFont="1" applyBorder="1" applyAlignment="1">
      <alignment horizontal="center" vertical="center"/>
    </xf>
    <xf numFmtId="0" fontId="47" fillId="0" borderId="51" xfId="14" applyFont="1" applyBorder="1" applyAlignment="1">
      <alignment horizontal="center" vertical="center"/>
    </xf>
    <xf numFmtId="0" fontId="47" fillId="0" borderId="103" xfId="14" applyFont="1" applyBorder="1" applyAlignment="1">
      <alignment horizontal="center" vertical="center"/>
    </xf>
    <xf numFmtId="0" fontId="47" fillId="0" borderId="51" xfId="14" applyFont="1" applyBorder="1" applyAlignment="1">
      <alignment horizontal="center" vertical="center" wrapText="1"/>
    </xf>
    <xf numFmtId="0" fontId="47" fillId="0" borderId="103" xfId="14" applyFont="1" applyBorder="1" applyAlignment="1">
      <alignment horizontal="center" vertical="center" wrapText="1"/>
    </xf>
    <xf numFmtId="0" fontId="47" fillId="0" borderId="52" xfId="14" applyFont="1" applyBorder="1" applyAlignment="1">
      <alignment horizontal="center" vertical="center" wrapText="1"/>
    </xf>
    <xf numFmtId="0" fontId="47" fillId="0" borderId="58" xfId="14" applyFont="1" applyBorder="1" applyAlignment="1">
      <alignment horizontal="center" vertical="center" wrapText="1"/>
    </xf>
    <xf numFmtId="0" fontId="48" fillId="0" borderId="14" xfId="14" applyFont="1" applyBorder="1" applyAlignment="1">
      <alignment horizontal="center" shrinkToFit="1"/>
    </xf>
    <xf numFmtId="0" fontId="52" fillId="0" borderId="50" xfId="14" applyFont="1" applyBorder="1" applyAlignment="1">
      <alignment horizontal="center" vertical="center"/>
    </xf>
    <xf numFmtId="0" fontId="52" fillId="0" borderId="102" xfId="14" applyFont="1" applyBorder="1" applyAlignment="1">
      <alignment horizontal="center" vertical="center"/>
    </xf>
    <xf numFmtId="0" fontId="52" fillId="0" borderId="51" xfId="14" applyFont="1" applyBorder="1" applyAlignment="1">
      <alignment horizontal="left" vertical="center"/>
    </xf>
    <xf numFmtId="0" fontId="52" fillId="0" borderId="103" xfId="14" applyFont="1" applyBorder="1" applyAlignment="1">
      <alignment horizontal="left" vertical="center"/>
    </xf>
    <xf numFmtId="3" fontId="52" fillId="0" borderId="51" xfId="14" applyNumberFormat="1" applyFont="1" applyBorder="1" applyAlignment="1">
      <alignment horizontal="right" vertical="center"/>
    </xf>
    <xf numFmtId="0" fontId="52" fillId="0" borderId="103" xfId="14" applyFont="1" applyBorder="1" applyAlignment="1">
      <alignment horizontal="right" vertical="center"/>
    </xf>
    <xf numFmtId="0" fontId="52" fillId="0" borderId="135" xfId="14" applyFont="1" applyBorder="1" applyAlignment="1">
      <alignment horizontal="center" vertical="center"/>
    </xf>
    <xf numFmtId="0" fontId="52" fillId="0" borderId="137" xfId="14" applyFont="1" applyBorder="1" applyAlignment="1">
      <alignment horizontal="center" vertical="center"/>
    </xf>
    <xf numFmtId="0" fontId="47" fillId="0" borderId="126" xfId="14" applyFont="1" applyBorder="1" applyAlignment="1">
      <alignment horizontal="center" vertical="center"/>
    </xf>
    <xf numFmtId="0" fontId="47" fillId="0" borderId="130" xfId="14" applyFont="1" applyBorder="1" applyAlignment="1">
      <alignment horizontal="center" vertical="center"/>
    </xf>
    <xf numFmtId="0" fontId="52" fillId="0" borderId="51" xfId="14" applyFont="1" applyBorder="1" applyAlignment="1">
      <alignment horizontal="center" vertical="center"/>
    </xf>
    <xf numFmtId="0" fontId="52" fillId="0" borderId="103" xfId="14" applyFont="1" applyBorder="1" applyAlignment="1">
      <alignment horizontal="center" vertical="center"/>
    </xf>
    <xf numFmtId="0" fontId="52" fillId="0" borderId="51" xfId="14" applyFont="1" applyBorder="1" applyAlignment="1">
      <alignment horizontal="right" vertical="center"/>
    </xf>
    <xf numFmtId="0" fontId="52" fillId="0" borderId="133" xfId="14" applyFont="1" applyBorder="1" applyAlignment="1">
      <alignment horizontal="center" vertical="center"/>
    </xf>
    <xf numFmtId="0" fontId="52" fillId="0" borderId="3" xfId="14" applyFont="1" applyBorder="1" applyAlignment="1">
      <alignment horizontal="left" vertical="center"/>
    </xf>
    <xf numFmtId="0" fontId="52" fillId="0" borderId="3" xfId="14" applyFont="1" applyBorder="1" applyAlignment="1">
      <alignment horizontal="right" vertical="center"/>
    </xf>
    <xf numFmtId="0" fontId="52" fillId="0" borderId="34" xfId="14" applyFont="1" applyBorder="1" applyAlignment="1">
      <alignment horizontal="center" vertical="center"/>
    </xf>
    <xf numFmtId="0" fontId="52" fillId="0" borderId="127" xfId="14" applyFont="1" applyBorder="1" applyAlignment="1">
      <alignment horizontal="center" vertical="center"/>
    </xf>
    <xf numFmtId="0" fontId="52" fillId="0" borderId="52" xfId="14" applyFont="1" applyBorder="1" applyAlignment="1">
      <alignment horizontal="center" vertical="center"/>
    </xf>
    <xf numFmtId="0" fontId="47" fillId="0" borderId="115" xfId="14" applyFont="1" applyBorder="1" applyAlignment="1">
      <alignment horizontal="center" vertical="center" wrapText="1"/>
    </xf>
    <xf numFmtId="0" fontId="47" fillId="0" borderId="123" xfId="14" applyFont="1" applyBorder="1" applyAlignment="1">
      <alignment horizontal="center" vertical="center" wrapText="1"/>
    </xf>
    <xf numFmtId="0" fontId="52" fillId="0" borderId="66" xfId="14" applyFont="1" applyBorder="1" applyAlignment="1">
      <alignment horizontal="left" vertical="center"/>
    </xf>
    <xf numFmtId="0" fontId="52" fillId="0" borderId="102" xfId="14" applyFont="1" applyBorder="1" applyAlignment="1">
      <alignment horizontal="left" vertical="center"/>
    </xf>
    <xf numFmtId="0" fontId="47" fillId="0" borderId="116" xfId="14" applyFont="1" applyBorder="1" applyAlignment="1">
      <alignment horizontal="center" vertical="center"/>
    </xf>
    <xf numFmtId="0" fontId="47" fillId="0" borderId="117" xfId="14" applyFont="1" applyBorder="1" applyAlignment="1">
      <alignment horizontal="center" vertical="center"/>
    </xf>
    <xf numFmtId="0" fontId="47" fillId="0" borderId="52" xfId="14" applyFont="1" applyBorder="1" applyAlignment="1">
      <alignment horizontal="center" vertical="center"/>
    </xf>
    <xf numFmtId="0" fontId="47" fillId="0" borderId="118" xfId="14" applyFont="1" applyBorder="1" applyAlignment="1">
      <alignment horizontal="center" vertical="center"/>
    </xf>
    <xf numFmtId="0" fontId="51" fillId="0" borderId="114" xfId="14" applyFont="1" applyBorder="1" applyAlignment="1">
      <alignment horizontal="center" vertical="center" wrapText="1"/>
    </xf>
    <xf numFmtId="0" fontId="51" fillId="0" borderId="122" xfId="14" applyFont="1" applyBorder="1" applyAlignment="1">
      <alignment horizontal="center" vertical="center" wrapText="1"/>
    </xf>
    <xf numFmtId="0" fontId="45" fillId="0" borderId="14" xfId="14" applyFont="1" applyBorder="1" applyAlignment="1">
      <alignment vertical="center" shrinkToFit="1"/>
    </xf>
    <xf numFmtId="0" fontId="0" fillId="0" borderId="14" xfId="0" applyBorder="1" applyAlignment="1">
      <alignment vertical="center" shrinkToFit="1"/>
    </xf>
    <xf numFmtId="0" fontId="52" fillId="0" borderId="188" xfId="31" applyFont="1" applyBorder="1" applyAlignment="1">
      <alignment horizontal="center" vertical="center" wrapText="1"/>
    </xf>
    <xf numFmtId="0" fontId="29" fillId="0" borderId="0" xfId="31" applyFont="1" applyAlignment="1">
      <alignment horizontal="center" vertical="center"/>
    </xf>
    <xf numFmtId="0" fontId="97" fillId="0" borderId="0" xfId="31" applyFont="1" applyAlignment="1">
      <alignment horizontal="left" vertical="center" wrapText="1"/>
    </xf>
    <xf numFmtId="0" fontId="46" fillId="0" borderId="0" xfId="31" applyFont="1" applyAlignment="1">
      <alignment horizontal="center" vertical="center"/>
    </xf>
    <xf numFmtId="0" fontId="46" fillId="0" borderId="184" xfId="31" applyFont="1" applyBorder="1" applyAlignment="1">
      <alignment horizontal="center" vertical="center" wrapText="1"/>
    </xf>
    <xf numFmtId="0" fontId="46" fillId="0" borderId="185" xfId="31" applyFont="1" applyBorder="1" applyAlignment="1">
      <alignment horizontal="center" vertical="center" wrapText="1"/>
    </xf>
    <xf numFmtId="0" fontId="46" fillId="0" borderId="186" xfId="31" applyFont="1" applyBorder="1" applyAlignment="1">
      <alignment horizontal="center" vertical="center"/>
    </xf>
    <xf numFmtId="0" fontId="52" fillId="0" borderId="190" xfId="31" applyFont="1" applyBorder="1" applyAlignment="1">
      <alignment horizontal="center" vertical="center" wrapText="1"/>
    </xf>
    <xf numFmtId="0" fontId="34" fillId="0" borderId="0" xfId="31" applyFont="1" applyAlignment="1">
      <alignment horizontal="left" vertical="top" wrapText="1"/>
    </xf>
    <xf numFmtId="0" fontId="46" fillId="0" borderId="189" xfId="31" applyFont="1" applyBorder="1" applyAlignment="1">
      <alignment horizontal="center" vertical="center"/>
    </xf>
    <xf numFmtId="0" fontId="46" fillId="0" borderId="189" xfId="31" applyFont="1" applyBorder="1">
      <alignment vertical="center"/>
    </xf>
    <xf numFmtId="0" fontId="52" fillId="0" borderId="62" xfId="31" applyFont="1" applyBorder="1" applyAlignment="1">
      <alignment horizontal="center" vertical="center" shrinkToFit="1"/>
    </xf>
    <xf numFmtId="0" fontId="52" fillId="0" borderId="66" xfId="31" applyFont="1" applyBorder="1" applyAlignment="1">
      <alignment horizontal="center" vertical="center" shrinkToFit="1"/>
    </xf>
    <xf numFmtId="0" fontId="52" fillId="0" borderId="59" xfId="31" applyFont="1" applyBorder="1" applyAlignment="1">
      <alignment horizontal="center" vertical="center" shrinkToFit="1"/>
    </xf>
    <xf numFmtId="0" fontId="52" fillId="0" borderId="1" xfId="31" applyFont="1" applyBorder="1" applyAlignment="1">
      <alignment horizontal="left" vertical="center" wrapText="1"/>
    </xf>
    <xf numFmtId="0" fontId="104" fillId="0" borderId="109" xfId="31" applyFont="1" applyBorder="1" applyAlignment="1">
      <alignment horizontal="left" vertical="center" wrapText="1" shrinkToFit="1"/>
    </xf>
    <xf numFmtId="0" fontId="104" fillId="0" borderId="109" xfId="31" applyFont="1" applyBorder="1" applyAlignment="1">
      <alignment horizontal="left" vertical="center" shrinkToFit="1"/>
    </xf>
    <xf numFmtId="0" fontId="54" fillId="13" borderId="1" xfId="15" applyFont="1" applyFill="1" applyBorder="1" applyAlignment="1">
      <alignment horizontal="center" vertical="center" wrapText="1"/>
    </xf>
    <xf numFmtId="0" fontId="54" fillId="13" borderId="8" xfId="15" applyFont="1" applyFill="1" applyBorder="1" applyAlignment="1">
      <alignment horizontal="center" vertical="center" wrapText="1"/>
    </xf>
    <xf numFmtId="0" fontId="54" fillId="13" borderId="5" xfId="15" applyFont="1" applyFill="1" applyBorder="1" applyAlignment="1">
      <alignment horizontal="center" vertical="center" wrapText="1"/>
    </xf>
    <xf numFmtId="0" fontId="54" fillId="13" borderId="14" xfId="15" applyFont="1" applyFill="1" applyBorder="1" applyAlignment="1">
      <alignment horizontal="center" vertical="center" wrapText="1"/>
    </xf>
    <xf numFmtId="0" fontId="54" fillId="13" borderId="7" xfId="15" applyFont="1" applyFill="1" applyBorder="1" applyAlignment="1">
      <alignment horizontal="center" vertical="center" wrapText="1"/>
    </xf>
    <xf numFmtId="0" fontId="57" fillId="13" borderId="0" xfId="15" applyFont="1" applyFill="1" applyAlignment="1">
      <alignment horizontal="left" vertical="center"/>
    </xf>
    <xf numFmtId="0" fontId="56" fillId="13" borderId="9" xfId="15" applyFont="1" applyFill="1" applyBorder="1" applyAlignment="1">
      <alignment horizontal="distributed" vertical="center" wrapText="1"/>
    </xf>
    <xf numFmtId="0" fontId="56" fillId="13" borderId="8" xfId="15" applyFont="1" applyFill="1" applyBorder="1" applyAlignment="1">
      <alignment horizontal="distributed" vertical="center" wrapText="1"/>
    </xf>
    <xf numFmtId="0" fontId="56" fillId="13" borderId="5" xfId="15" applyFont="1" applyFill="1" applyBorder="1" applyAlignment="1">
      <alignment horizontal="distributed" vertical="center" wrapText="1"/>
    </xf>
    <xf numFmtId="0" fontId="56" fillId="13" borderId="10" xfId="15" applyFont="1" applyFill="1" applyBorder="1" applyAlignment="1">
      <alignment horizontal="distributed" vertical="center" wrapText="1"/>
    </xf>
    <xf numFmtId="0" fontId="56" fillId="13" borderId="14" xfId="15" applyFont="1" applyFill="1" applyBorder="1" applyAlignment="1">
      <alignment horizontal="distributed" vertical="center" wrapText="1"/>
    </xf>
    <xf numFmtId="0" fontId="56" fillId="13" borderId="7" xfId="15" applyFont="1" applyFill="1" applyBorder="1" applyAlignment="1">
      <alignment horizontal="distributed" vertical="center" wrapText="1"/>
    </xf>
    <xf numFmtId="0" fontId="46" fillId="13" borderId="9" xfId="15" applyFont="1" applyFill="1" applyBorder="1" applyAlignment="1">
      <alignment vertical="center"/>
    </xf>
    <xf numFmtId="0" fontId="46" fillId="13" borderId="8" xfId="15" applyFont="1" applyFill="1" applyBorder="1" applyAlignment="1">
      <alignment vertical="center"/>
    </xf>
    <xf numFmtId="0" fontId="46" fillId="13" borderId="5" xfId="15" applyFont="1" applyFill="1" applyBorder="1" applyAlignment="1">
      <alignment vertical="center"/>
    </xf>
    <xf numFmtId="0" fontId="46" fillId="13" borderId="10" xfId="15" applyFont="1" applyFill="1" applyBorder="1" applyAlignment="1">
      <alignment vertical="center"/>
    </xf>
    <xf numFmtId="0" fontId="46" fillId="13" borderId="14" xfId="15" applyFont="1" applyFill="1" applyBorder="1" applyAlignment="1">
      <alignment vertical="center"/>
    </xf>
    <xf numFmtId="0" fontId="46" fillId="13" borderId="7" xfId="15" applyFont="1" applyFill="1" applyBorder="1" applyAlignment="1">
      <alignment vertical="center"/>
    </xf>
    <xf numFmtId="0" fontId="46" fillId="13" borderId="9" xfId="15" applyFont="1" applyFill="1" applyBorder="1" applyAlignment="1">
      <alignment horizontal="center" vertical="center" wrapText="1"/>
    </xf>
    <xf numFmtId="0" fontId="46" fillId="13" borderId="8" xfId="15" applyFont="1" applyFill="1" applyBorder="1" applyAlignment="1">
      <alignment horizontal="center" vertical="center" wrapText="1"/>
    </xf>
    <xf numFmtId="0" fontId="46" fillId="13" borderId="5" xfId="15" applyFont="1" applyFill="1" applyBorder="1" applyAlignment="1">
      <alignment horizontal="center" vertical="center" wrapText="1"/>
    </xf>
    <xf numFmtId="0" fontId="46" fillId="13" borderId="34" xfId="15" applyFont="1" applyFill="1" applyBorder="1" applyAlignment="1">
      <alignment horizontal="center" vertical="center" wrapText="1"/>
    </xf>
    <xf numFmtId="0" fontId="46" fillId="13" borderId="0" xfId="15" applyFont="1" applyFill="1" applyAlignment="1">
      <alignment horizontal="center" vertical="center" wrapText="1"/>
    </xf>
    <xf numFmtId="0" fontId="46" fillId="13" borderId="6" xfId="15" applyFont="1" applyFill="1" applyBorder="1" applyAlignment="1">
      <alignment horizontal="center" vertical="center" wrapText="1"/>
    </xf>
    <xf numFmtId="0" fontId="46" fillId="13" borderId="10" xfId="15" applyFont="1" applyFill="1" applyBorder="1" applyAlignment="1">
      <alignment horizontal="center" vertical="center" wrapText="1"/>
    </xf>
    <xf numFmtId="0" fontId="46" fillId="13" borderId="14" xfId="15" applyFont="1" applyFill="1" applyBorder="1" applyAlignment="1">
      <alignment horizontal="center" vertical="center" wrapText="1"/>
    </xf>
    <xf numFmtId="0" fontId="46" fillId="13" borderId="7" xfId="15" applyFont="1" applyFill="1" applyBorder="1" applyAlignment="1">
      <alignment horizontal="center" vertical="center" wrapText="1"/>
    </xf>
    <xf numFmtId="0" fontId="46" fillId="13" borderId="9" xfId="15" applyFont="1" applyFill="1" applyBorder="1" applyAlignment="1">
      <alignment horizontal="center" vertical="center"/>
    </xf>
    <xf numFmtId="0" fontId="46" fillId="13" borderId="8" xfId="15" applyFont="1" applyFill="1" applyBorder="1" applyAlignment="1">
      <alignment horizontal="center" vertical="center"/>
    </xf>
    <xf numFmtId="0" fontId="46" fillId="13" borderId="5" xfId="15" applyFont="1" applyFill="1" applyBorder="1" applyAlignment="1">
      <alignment horizontal="center" vertical="center"/>
    </xf>
    <xf numFmtId="0" fontId="46" fillId="13" borderId="34" xfId="15" applyFont="1" applyFill="1" applyBorder="1" applyAlignment="1">
      <alignment horizontal="center" vertical="center"/>
    </xf>
    <xf numFmtId="0" fontId="46" fillId="13" borderId="0" xfId="15" applyFont="1" applyFill="1" applyAlignment="1">
      <alignment horizontal="center" vertical="center"/>
    </xf>
    <xf numFmtId="0" fontId="46" fillId="13" borderId="6" xfId="15" applyFont="1" applyFill="1" applyBorder="1" applyAlignment="1">
      <alignment horizontal="center" vertical="center"/>
    </xf>
    <xf numFmtId="0" fontId="46" fillId="13" borderId="10" xfId="15" applyFont="1" applyFill="1" applyBorder="1" applyAlignment="1">
      <alignment horizontal="center" vertical="center"/>
    </xf>
    <xf numFmtId="0" fontId="46" fillId="13" borderId="14" xfId="15" applyFont="1" applyFill="1" applyBorder="1" applyAlignment="1">
      <alignment horizontal="center" vertical="center"/>
    </xf>
    <xf numFmtId="0" fontId="46" fillId="13" borderId="7" xfId="15" applyFont="1" applyFill="1" applyBorder="1" applyAlignment="1">
      <alignment horizontal="center" vertical="center"/>
    </xf>
    <xf numFmtId="0" fontId="56" fillId="13" borderId="0" xfId="15" applyFont="1" applyFill="1" applyAlignment="1">
      <alignment horizontal="distributed" vertical="center" wrapText="1"/>
    </xf>
    <xf numFmtId="0" fontId="54" fillId="13" borderId="9" xfId="15" applyFont="1" applyFill="1" applyBorder="1" applyAlignment="1">
      <alignment vertical="center" wrapText="1"/>
    </xf>
    <xf numFmtId="0" fontId="54" fillId="13" borderId="8" xfId="15" applyFont="1" applyFill="1" applyBorder="1" applyAlignment="1">
      <alignment vertical="center" wrapText="1"/>
    </xf>
    <xf numFmtId="0" fontId="54" fillId="13" borderId="5" xfId="15" applyFont="1" applyFill="1" applyBorder="1" applyAlignment="1">
      <alignment vertical="center" wrapText="1"/>
    </xf>
    <xf numFmtId="0" fontId="54" fillId="13" borderId="10" xfId="15" applyFont="1" applyFill="1" applyBorder="1" applyAlignment="1">
      <alignment vertical="center" wrapText="1"/>
    </xf>
    <xf numFmtId="0" fontId="54" fillId="13" borderId="14" xfId="15" applyFont="1" applyFill="1" applyBorder="1" applyAlignment="1">
      <alignment vertical="center" wrapText="1"/>
    </xf>
    <xf numFmtId="0" fontId="54" fillId="13" borderId="7" xfId="15" applyFont="1" applyFill="1" applyBorder="1" applyAlignment="1">
      <alignment vertical="center" wrapText="1"/>
    </xf>
    <xf numFmtId="0" fontId="56" fillId="13" borderId="9" xfId="15" applyFont="1" applyFill="1" applyBorder="1" applyAlignment="1">
      <alignment horizontal="distributed" vertical="center"/>
    </xf>
    <xf numFmtId="0" fontId="46" fillId="13" borderId="8" xfId="15" applyFont="1" applyFill="1" applyBorder="1" applyAlignment="1">
      <alignment horizontal="distributed" vertical="center"/>
    </xf>
    <xf numFmtId="0" fontId="46" fillId="13" borderId="5" xfId="15" applyFont="1" applyFill="1" applyBorder="1" applyAlignment="1">
      <alignment horizontal="distributed" vertical="center"/>
    </xf>
    <xf numFmtId="0" fontId="46" fillId="13" borderId="10" xfId="15" applyFont="1" applyFill="1" applyBorder="1" applyAlignment="1">
      <alignment horizontal="distributed" vertical="center"/>
    </xf>
    <xf numFmtId="0" fontId="46" fillId="13" borderId="14" xfId="15" applyFont="1" applyFill="1" applyBorder="1" applyAlignment="1">
      <alignment horizontal="distributed" vertical="center"/>
    </xf>
    <xf numFmtId="0" fontId="46" fillId="13" borderId="7" xfId="15" applyFont="1" applyFill="1" applyBorder="1" applyAlignment="1">
      <alignment horizontal="distributed" vertical="center"/>
    </xf>
    <xf numFmtId="0" fontId="51" fillId="13" borderId="8" xfId="15" applyFont="1" applyFill="1" applyBorder="1" applyAlignment="1">
      <alignment horizontal="distributed" vertical="center" wrapText="1"/>
    </xf>
    <xf numFmtId="0" fontId="51" fillId="13" borderId="14" xfId="15" applyFont="1" applyFill="1" applyBorder="1" applyAlignment="1">
      <alignment horizontal="distributed" vertical="center" wrapText="1"/>
    </xf>
    <xf numFmtId="0" fontId="56" fillId="13" borderId="8" xfId="15" applyFont="1" applyFill="1" applyBorder="1" applyAlignment="1">
      <alignment horizontal="distributed" vertical="center"/>
    </xf>
    <xf numFmtId="0" fontId="56" fillId="13" borderId="14" xfId="15" applyFont="1" applyFill="1" applyBorder="1" applyAlignment="1">
      <alignment horizontal="distributed" vertical="center"/>
    </xf>
    <xf numFmtId="0" fontId="51" fillId="13" borderId="9" xfId="15" applyFont="1" applyFill="1" applyBorder="1" applyAlignment="1">
      <alignment horizontal="center" vertical="center" wrapText="1"/>
    </xf>
    <xf numFmtId="0" fontId="51" fillId="13" borderId="8" xfId="15" applyFont="1" applyFill="1" applyBorder="1" applyAlignment="1">
      <alignment horizontal="center" vertical="center" wrapText="1"/>
    </xf>
    <xf numFmtId="0" fontId="51" fillId="13" borderId="5" xfId="15" applyFont="1" applyFill="1" applyBorder="1" applyAlignment="1">
      <alignment horizontal="center" vertical="center" wrapText="1"/>
    </xf>
    <xf numFmtId="0" fontId="51" fillId="13" borderId="10" xfId="15" applyFont="1" applyFill="1" applyBorder="1" applyAlignment="1">
      <alignment horizontal="center" vertical="center" wrapText="1"/>
    </xf>
    <xf numFmtId="0" fontId="51" fillId="13" borderId="14" xfId="15" applyFont="1" applyFill="1" applyBorder="1" applyAlignment="1">
      <alignment horizontal="center" vertical="center" wrapText="1"/>
    </xf>
    <xf numFmtId="0" fontId="51" fillId="13" borderId="7" xfId="15" applyFont="1" applyFill="1" applyBorder="1" applyAlignment="1">
      <alignment horizontal="center" vertical="center" wrapText="1"/>
    </xf>
    <xf numFmtId="0" fontId="0" fillId="0" borderId="8" xfId="0" applyBorder="1" applyAlignment="1">
      <alignment vertical="center" wrapText="1"/>
    </xf>
    <xf numFmtId="0" fontId="0" fillId="0" borderId="10" xfId="0" applyBorder="1" applyAlignment="1">
      <alignment vertical="center" wrapText="1"/>
    </xf>
    <xf numFmtId="0" fontId="0" fillId="0" borderId="14" xfId="0" applyBorder="1" applyAlignment="1">
      <alignment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54" fillId="13" borderId="8" xfId="15" applyFont="1" applyFill="1" applyBorder="1" applyAlignment="1">
      <alignment horizontal="distributed" vertical="center" wrapText="1"/>
    </xf>
    <xf numFmtId="0" fontId="54" fillId="13" borderId="14" xfId="15" applyFont="1" applyFill="1" applyBorder="1" applyAlignment="1">
      <alignment horizontal="distributed" vertical="center" wrapText="1"/>
    </xf>
    <xf numFmtId="0" fontId="46" fillId="13" borderId="9" xfId="15" applyFont="1" applyFill="1" applyBorder="1" applyAlignment="1">
      <alignment horizontal="center" vertical="center" justifyLastLine="1"/>
    </xf>
    <xf numFmtId="0" fontId="46" fillId="13" borderId="8" xfId="15" applyFont="1" applyFill="1" applyBorder="1" applyAlignment="1">
      <alignment horizontal="center" vertical="center" justifyLastLine="1"/>
    </xf>
    <xf numFmtId="0" fontId="46" fillId="13" borderId="5" xfId="15" applyFont="1" applyFill="1" applyBorder="1" applyAlignment="1">
      <alignment horizontal="center" vertical="center" justifyLastLine="1"/>
    </xf>
    <xf numFmtId="0" fontId="46" fillId="13" borderId="34" xfId="15" applyFont="1" applyFill="1" applyBorder="1" applyAlignment="1">
      <alignment horizontal="center" vertical="center" justifyLastLine="1"/>
    </xf>
    <xf numFmtId="0" fontId="46" fillId="13" borderId="0" xfId="15" applyFont="1" applyFill="1" applyAlignment="1">
      <alignment horizontal="center" vertical="center" justifyLastLine="1"/>
    </xf>
    <xf numFmtId="0" fontId="46" fillId="13" borderId="6" xfId="15" applyFont="1" applyFill="1" applyBorder="1" applyAlignment="1">
      <alignment horizontal="center" vertical="center" justifyLastLine="1"/>
    </xf>
    <xf numFmtId="0" fontId="52" fillId="13" borderId="8" xfId="15" applyFont="1" applyFill="1" applyBorder="1" applyAlignment="1">
      <alignment horizontal="center" vertical="center"/>
    </xf>
    <xf numFmtId="0" fontId="52" fillId="13" borderId="5" xfId="15" applyFont="1" applyFill="1" applyBorder="1" applyAlignment="1">
      <alignment horizontal="center" vertical="center"/>
    </xf>
    <xf numFmtId="0" fontId="52" fillId="13" borderId="14" xfId="15" applyFont="1" applyFill="1" applyBorder="1" applyAlignment="1">
      <alignment horizontal="center" vertical="center"/>
    </xf>
    <xf numFmtId="0" fontId="52" fillId="13" borderId="7" xfId="15" applyFont="1" applyFill="1" applyBorder="1" applyAlignment="1">
      <alignment horizontal="center" vertical="center"/>
    </xf>
    <xf numFmtId="0" fontId="46" fillId="13" borderId="10" xfId="15" applyFont="1" applyFill="1" applyBorder="1" applyAlignment="1">
      <alignment horizontal="center" vertical="center" justifyLastLine="1"/>
    </xf>
    <xf numFmtId="0" fontId="46" fillId="13" borderId="14" xfId="15" applyFont="1" applyFill="1" applyBorder="1" applyAlignment="1">
      <alignment horizontal="center" vertical="center" justifyLastLine="1"/>
    </xf>
    <xf numFmtId="0" fontId="46" fillId="13" borderId="7" xfId="15" applyFont="1" applyFill="1" applyBorder="1" applyAlignment="1">
      <alignment horizontal="center" vertical="center" justifyLastLine="1"/>
    </xf>
    <xf numFmtId="0" fontId="52" fillId="13" borderId="9" xfId="15" applyFont="1" applyFill="1" applyBorder="1" applyAlignment="1">
      <alignment horizontal="center" vertical="center" wrapText="1"/>
    </xf>
    <xf numFmtId="0" fontId="52" fillId="13" borderId="8" xfId="15" applyFont="1" applyFill="1" applyBorder="1" applyAlignment="1">
      <alignment horizontal="center" vertical="center" wrapText="1"/>
    </xf>
    <xf numFmtId="0" fontId="52" fillId="13" borderId="5" xfId="15" applyFont="1" applyFill="1" applyBorder="1" applyAlignment="1">
      <alignment horizontal="center" vertical="center" wrapText="1"/>
    </xf>
    <xf numFmtId="0" fontId="52" fillId="13" borderId="34" xfId="15" applyFont="1" applyFill="1" applyBorder="1" applyAlignment="1">
      <alignment horizontal="center" vertical="center" wrapText="1"/>
    </xf>
    <xf numFmtId="0" fontId="52" fillId="13" borderId="0" xfId="15" applyFont="1" applyFill="1" applyAlignment="1">
      <alignment horizontal="center" vertical="center" wrapText="1"/>
    </xf>
    <xf numFmtId="0" fontId="52" fillId="13" borderId="6" xfId="15" applyFont="1" applyFill="1" applyBorder="1" applyAlignment="1">
      <alignment horizontal="center" vertical="center" wrapText="1"/>
    </xf>
    <xf numFmtId="0" fontId="46" fillId="13" borderId="1" xfId="15" applyFont="1" applyFill="1" applyBorder="1" applyAlignment="1">
      <alignment horizontal="center" vertical="center" wrapText="1"/>
    </xf>
    <xf numFmtId="0" fontId="55" fillId="0" borderId="8" xfId="15" applyFont="1" applyBorder="1" applyAlignment="1">
      <alignment vertical="center"/>
    </xf>
    <xf numFmtId="0" fontId="55" fillId="0" borderId="5" xfId="15" applyFont="1" applyBorder="1" applyAlignment="1">
      <alignment vertical="center"/>
    </xf>
    <xf numFmtId="0" fontId="55" fillId="0" borderId="34" xfId="15" applyFont="1" applyBorder="1" applyAlignment="1">
      <alignment vertical="center"/>
    </xf>
    <xf numFmtId="0" fontId="55" fillId="0" borderId="0" xfId="15" applyFont="1" applyAlignment="1">
      <alignment vertical="center"/>
    </xf>
    <xf numFmtId="0" fontId="55" fillId="0" borderId="6" xfId="15" applyFont="1" applyBorder="1" applyAlignment="1">
      <alignment vertical="center"/>
    </xf>
    <xf numFmtId="0" fontId="55" fillId="0" borderId="10" xfId="15" applyFont="1" applyBorder="1" applyAlignment="1">
      <alignment vertical="center"/>
    </xf>
    <xf numFmtId="0" fontId="55" fillId="0" borderId="14" xfId="15" applyFont="1" applyBorder="1" applyAlignment="1">
      <alignment vertical="center"/>
    </xf>
    <xf numFmtId="0" fontId="55" fillId="0" borderId="7" xfId="15" applyFont="1" applyBorder="1" applyAlignment="1">
      <alignment vertical="center"/>
    </xf>
    <xf numFmtId="0" fontId="52" fillId="13" borderId="9" xfId="15" applyFont="1" applyFill="1" applyBorder="1" applyAlignment="1">
      <alignment horizontal="left" vertical="center" wrapText="1"/>
    </xf>
    <xf numFmtId="0" fontId="52" fillId="13" borderId="8" xfId="15" applyFont="1" applyFill="1" applyBorder="1" applyAlignment="1">
      <alignment horizontal="left" vertical="center" wrapText="1"/>
    </xf>
    <xf numFmtId="0" fontId="52" fillId="13" borderId="5" xfId="15" applyFont="1" applyFill="1" applyBorder="1" applyAlignment="1">
      <alignment horizontal="left" vertical="center" wrapText="1"/>
    </xf>
    <xf numFmtId="0" fontId="52" fillId="13" borderId="34" xfId="15" applyFont="1" applyFill="1" applyBorder="1" applyAlignment="1">
      <alignment horizontal="left" vertical="center" wrapText="1"/>
    </xf>
    <xf numFmtId="0" fontId="52" fillId="13" borderId="0" xfId="15" applyFont="1" applyFill="1" applyAlignment="1">
      <alignment horizontal="left" vertical="center" wrapText="1"/>
    </xf>
    <xf numFmtId="0" fontId="52" fillId="13" borderId="6" xfId="15" applyFont="1" applyFill="1" applyBorder="1" applyAlignment="1">
      <alignment horizontal="left" vertical="center" wrapText="1"/>
    </xf>
    <xf numFmtId="0" fontId="46" fillId="13" borderId="8" xfId="15" applyFont="1" applyFill="1" applyBorder="1" applyAlignment="1">
      <alignment horizontal="distributed" vertical="center" wrapText="1"/>
    </xf>
    <xf numFmtId="0" fontId="46" fillId="13" borderId="0" xfId="15" applyFont="1" applyFill="1" applyAlignment="1">
      <alignment horizontal="distributed" vertical="center" wrapText="1"/>
    </xf>
    <xf numFmtId="0" fontId="46" fillId="13" borderId="14" xfId="15" applyFont="1" applyFill="1" applyBorder="1" applyAlignment="1">
      <alignment horizontal="distributed" vertical="center" wrapText="1"/>
    </xf>
    <xf numFmtId="0" fontId="46" fillId="13" borderId="9" xfId="15" applyFont="1" applyFill="1" applyBorder="1" applyAlignment="1">
      <alignment horizontal="left" vertical="center"/>
    </xf>
    <xf numFmtId="0" fontId="46" fillId="13" borderId="8" xfId="15" applyFont="1" applyFill="1" applyBorder="1" applyAlignment="1">
      <alignment horizontal="left" vertical="center"/>
    </xf>
    <xf numFmtId="0" fontId="46" fillId="13" borderId="5" xfId="15" applyFont="1" applyFill="1" applyBorder="1" applyAlignment="1">
      <alignment horizontal="left" vertical="center"/>
    </xf>
    <xf numFmtId="0" fontId="46" fillId="13" borderId="10" xfId="15" applyFont="1" applyFill="1" applyBorder="1" applyAlignment="1">
      <alignment horizontal="left" vertical="center"/>
    </xf>
    <xf numFmtId="0" fontId="46" fillId="13" borderId="14" xfId="15" applyFont="1" applyFill="1" applyBorder="1" applyAlignment="1">
      <alignment horizontal="left" vertical="center"/>
    </xf>
    <xf numFmtId="0" fontId="46" fillId="13" borderId="7" xfId="15" applyFont="1" applyFill="1" applyBorder="1" applyAlignment="1">
      <alignment horizontal="left" vertical="center"/>
    </xf>
    <xf numFmtId="0" fontId="54" fillId="13" borderId="10" xfId="15" applyFont="1" applyFill="1" applyBorder="1" applyAlignment="1">
      <alignment horizontal="center" vertical="center"/>
    </xf>
    <xf numFmtId="0" fontId="54" fillId="13" borderId="14" xfId="15" applyFont="1" applyFill="1" applyBorder="1" applyAlignment="1">
      <alignment horizontal="center" vertical="center"/>
    </xf>
    <xf numFmtId="0" fontId="46" fillId="13" borderId="0" xfId="15" applyFont="1" applyFill="1" applyAlignment="1">
      <alignment horizontal="distributed" vertical="center"/>
    </xf>
    <xf numFmtId="0" fontId="54" fillId="13" borderId="8" xfId="15" applyFont="1" applyFill="1" applyBorder="1" applyAlignment="1">
      <alignment horizontal="left" vertical="center"/>
    </xf>
    <xf numFmtId="0" fontId="54" fillId="13" borderId="8" xfId="15" applyFont="1" applyFill="1" applyBorder="1" applyAlignment="1">
      <alignment vertical="center"/>
    </xf>
    <xf numFmtId="0" fontId="54" fillId="13" borderId="5" xfId="15" applyFont="1" applyFill="1" applyBorder="1" applyAlignment="1">
      <alignment vertical="center"/>
    </xf>
    <xf numFmtId="0" fontId="54" fillId="13" borderId="14" xfId="15" applyFont="1" applyFill="1" applyBorder="1" applyAlignment="1">
      <alignment vertical="center"/>
    </xf>
    <xf numFmtId="0" fontId="54" fillId="13" borderId="7" xfId="15" applyFont="1" applyFill="1" applyBorder="1" applyAlignment="1">
      <alignment vertical="center"/>
    </xf>
    <xf numFmtId="0" fontId="46" fillId="13" borderId="9" xfId="15" applyFont="1" applyFill="1" applyBorder="1" applyAlignment="1">
      <alignment horizontal="right" vertical="center"/>
    </xf>
    <xf numFmtId="0" fontId="52" fillId="13" borderId="10" xfId="15" applyFont="1" applyFill="1" applyBorder="1" applyAlignment="1">
      <alignment horizontal="center" vertical="center" wrapText="1"/>
    </xf>
    <xf numFmtId="0" fontId="52" fillId="13" borderId="14" xfId="15" applyFont="1" applyFill="1" applyBorder="1" applyAlignment="1">
      <alignment horizontal="center" vertical="center" wrapText="1"/>
    </xf>
    <xf numFmtId="0" fontId="46" fillId="13" borderId="8" xfId="15" applyFont="1" applyFill="1" applyBorder="1" applyAlignment="1">
      <alignment horizontal="right" vertical="center"/>
    </xf>
    <xf numFmtId="0" fontId="46" fillId="13" borderId="5" xfId="15" applyFont="1" applyFill="1" applyBorder="1" applyAlignment="1">
      <alignment horizontal="right" vertical="center"/>
    </xf>
    <xf numFmtId="0" fontId="46" fillId="13" borderId="34" xfId="15" applyFont="1" applyFill="1" applyBorder="1" applyAlignment="1">
      <alignment horizontal="right" vertical="center"/>
    </xf>
    <xf numFmtId="0" fontId="46" fillId="13" borderId="0" xfId="15" applyFont="1" applyFill="1" applyAlignment="1">
      <alignment horizontal="right" vertical="center"/>
    </xf>
    <xf numFmtId="0" fontId="46" fillId="13" borderId="6" xfId="15" applyFont="1" applyFill="1" applyBorder="1" applyAlignment="1">
      <alignment horizontal="right" vertical="center"/>
    </xf>
    <xf numFmtId="0" fontId="46" fillId="13" borderId="10" xfId="15" applyFont="1" applyFill="1" applyBorder="1" applyAlignment="1">
      <alignment horizontal="right" vertical="center"/>
    </xf>
    <xf numFmtId="0" fontId="46" fillId="13" borderId="14" xfId="15" applyFont="1" applyFill="1" applyBorder="1" applyAlignment="1">
      <alignment horizontal="right" vertical="center"/>
    </xf>
    <xf numFmtId="0" fontId="46" fillId="13" borderId="7" xfId="15" applyFont="1" applyFill="1" applyBorder="1" applyAlignment="1">
      <alignment horizontal="right" vertical="center"/>
    </xf>
    <xf numFmtId="0" fontId="0" fillId="0" borderId="8" xfId="0" applyBorder="1">
      <alignment vertical="center"/>
    </xf>
    <xf numFmtId="0" fontId="0" fillId="0" borderId="5" xfId="0" applyBorder="1">
      <alignment vertical="center"/>
    </xf>
    <xf numFmtId="0" fontId="0" fillId="0" borderId="14" xfId="0" applyBorder="1">
      <alignment vertical="center"/>
    </xf>
    <xf numFmtId="0" fontId="0" fillId="0" borderId="7" xfId="0" applyBorder="1">
      <alignment vertical="center"/>
    </xf>
    <xf numFmtId="0" fontId="46" fillId="13" borderId="9" xfId="15" applyFont="1" applyFill="1" applyBorder="1"/>
    <xf numFmtId="0" fontId="0" fillId="0" borderId="8" xfId="0" applyBorder="1" applyAlignment="1"/>
    <xf numFmtId="0" fontId="0" fillId="0" borderId="5" xfId="0" applyBorder="1" applyAlignment="1"/>
    <xf numFmtId="0" fontId="46" fillId="13" borderId="10" xfId="15" applyFont="1" applyFill="1" applyBorder="1"/>
    <xf numFmtId="0" fontId="0" fillId="0" borderId="14" xfId="0" applyBorder="1" applyAlignment="1"/>
    <xf numFmtId="0" fontId="0" fillId="0" borderId="7" xfId="0" applyBorder="1" applyAlignment="1"/>
    <xf numFmtId="176" fontId="46" fillId="13" borderId="8" xfId="15" applyNumberFormat="1" applyFont="1" applyFill="1" applyBorder="1" applyAlignment="1">
      <alignment horizontal="center" vertical="center"/>
    </xf>
    <xf numFmtId="176" fontId="109" fillId="0" borderId="8" xfId="0" applyNumberFormat="1" applyFont="1" applyBorder="1" applyAlignment="1">
      <alignment horizontal="center" vertical="center"/>
    </xf>
    <xf numFmtId="176" fontId="109" fillId="0" borderId="5" xfId="0" applyNumberFormat="1" applyFont="1" applyBorder="1" applyAlignment="1">
      <alignment horizontal="center" vertical="center"/>
    </xf>
    <xf numFmtId="176" fontId="46" fillId="13" borderId="14" xfId="15" applyNumberFormat="1" applyFont="1" applyFill="1" applyBorder="1" applyAlignment="1">
      <alignment horizontal="center" vertical="center"/>
    </xf>
    <xf numFmtId="176" fontId="109" fillId="0" borderId="14" xfId="0" applyNumberFormat="1" applyFont="1" applyBorder="1" applyAlignment="1">
      <alignment horizontal="center" vertical="center"/>
    </xf>
    <xf numFmtId="176" fontId="109" fillId="0" borderId="7" xfId="0" applyNumberFormat="1" applyFont="1" applyBorder="1" applyAlignment="1">
      <alignment horizontal="center" vertical="center"/>
    </xf>
    <xf numFmtId="0" fontId="52" fillId="13" borderId="8" xfId="15" applyFont="1" applyFill="1" applyBorder="1" applyAlignment="1">
      <alignment horizontal="distributed" vertical="center" wrapText="1"/>
    </xf>
    <xf numFmtId="0" fontId="52" fillId="13" borderId="0" xfId="15" applyFont="1" applyFill="1" applyAlignment="1">
      <alignment horizontal="distributed" vertical="center" wrapText="1"/>
    </xf>
    <xf numFmtId="0" fontId="52" fillId="13" borderId="14" xfId="15" applyFont="1" applyFill="1" applyBorder="1" applyAlignment="1">
      <alignment horizontal="distributed" vertical="center" wrapText="1"/>
    </xf>
    <xf numFmtId="176" fontId="46" fillId="13" borderId="9" xfId="15" applyNumberFormat="1" applyFont="1" applyFill="1" applyBorder="1" applyAlignment="1">
      <alignment horizontal="center" vertical="center"/>
    </xf>
    <xf numFmtId="176" fontId="46" fillId="13" borderId="5" xfId="15" applyNumberFormat="1" applyFont="1" applyFill="1" applyBorder="1" applyAlignment="1">
      <alignment horizontal="center" vertical="center"/>
    </xf>
    <xf numFmtId="176" fontId="46" fillId="13" borderId="34" xfId="15" applyNumberFormat="1" applyFont="1" applyFill="1" applyBorder="1" applyAlignment="1">
      <alignment horizontal="center" vertical="center"/>
    </xf>
    <xf numFmtId="176" fontId="46" fillId="13" borderId="0" xfId="15" applyNumberFormat="1" applyFont="1" applyFill="1" applyAlignment="1">
      <alignment horizontal="center" vertical="center"/>
    </xf>
    <xf numFmtId="176" fontId="46" fillId="13" borderId="6" xfId="15" applyNumberFormat="1" applyFont="1" applyFill="1" applyBorder="1" applyAlignment="1">
      <alignment horizontal="center" vertical="center"/>
    </xf>
    <xf numFmtId="176" fontId="46" fillId="13" borderId="10" xfId="15" applyNumberFormat="1" applyFont="1" applyFill="1" applyBorder="1" applyAlignment="1">
      <alignment horizontal="center" vertical="center"/>
    </xf>
    <xf numFmtId="176" fontId="46" fillId="13" borderId="7" xfId="15" applyNumberFormat="1" applyFont="1" applyFill="1" applyBorder="1" applyAlignment="1">
      <alignment horizontal="center" vertical="center"/>
    </xf>
    <xf numFmtId="0" fontId="54" fillId="13" borderId="9" xfId="15" applyFont="1" applyFill="1" applyBorder="1" applyAlignment="1">
      <alignment horizontal="center" vertical="center"/>
    </xf>
    <xf numFmtId="0" fontId="54" fillId="13" borderId="8" xfId="15" applyFont="1" applyFill="1" applyBorder="1" applyAlignment="1">
      <alignment horizontal="center" vertical="center"/>
    </xf>
    <xf numFmtId="0" fontId="53" fillId="13" borderId="0" xfId="15" applyFont="1" applyFill="1" applyAlignment="1">
      <alignment horizontal="center" vertical="top"/>
    </xf>
    <xf numFmtId="0" fontId="49" fillId="13" borderId="0" xfId="15" applyFont="1" applyFill="1" applyAlignment="1">
      <alignment horizontal="center" vertical="top"/>
    </xf>
    <xf numFmtId="0" fontId="47" fillId="13" borderId="0" xfId="15" applyFont="1" applyFill="1" applyAlignment="1">
      <alignment horizontal="left" vertical="center"/>
    </xf>
    <xf numFmtId="0" fontId="46" fillId="13" borderId="34" xfId="15" applyFont="1" applyFill="1" applyBorder="1" applyAlignment="1">
      <alignment horizontal="left" vertical="center"/>
    </xf>
    <xf numFmtId="0" fontId="46" fillId="13" borderId="0" xfId="15" applyFont="1" applyFill="1" applyAlignment="1">
      <alignment horizontal="left" vertical="center"/>
    </xf>
    <xf numFmtId="0" fontId="46" fillId="13" borderId="6" xfId="15" applyFont="1" applyFill="1" applyBorder="1" applyAlignment="1">
      <alignment horizontal="left" vertical="center"/>
    </xf>
    <xf numFmtId="0" fontId="46" fillId="13" borderId="9" xfId="15" applyFont="1" applyFill="1" applyBorder="1" applyAlignment="1">
      <alignment horizontal="left" vertical="top"/>
    </xf>
    <xf numFmtId="0" fontId="46" fillId="13" borderId="8" xfId="15" applyFont="1" applyFill="1" applyBorder="1" applyAlignment="1">
      <alignment horizontal="left" vertical="top"/>
    </xf>
    <xf numFmtId="0" fontId="46" fillId="13" borderId="5" xfId="15" applyFont="1" applyFill="1" applyBorder="1" applyAlignment="1">
      <alignment horizontal="left" vertical="top"/>
    </xf>
    <xf numFmtId="0" fontId="46" fillId="13" borderId="34" xfId="15" applyFont="1" applyFill="1" applyBorder="1" applyAlignment="1">
      <alignment horizontal="left" vertical="top"/>
    </xf>
    <xf numFmtId="0" fontId="46" fillId="13" borderId="0" xfId="15" applyFont="1" applyFill="1" applyAlignment="1">
      <alignment horizontal="left" vertical="top"/>
    </xf>
    <xf numFmtId="0" fontId="46" fillId="13" borderId="6" xfId="15" applyFont="1" applyFill="1" applyBorder="1" applyAlignment="1">
      <alignment horizontal="left" vertical="top"/>
    </xf>
    <xf numFmtId="176" fontId="0" fillId="0" borderId="8" xfId="0" applyNumberFormat="1" applyBorder="1" applyAlignment="1">
      <alignment horizontal="center" vertical="center"/>
    </xf>
    <xf numFmtId="176" fontId="0" fillId="0" borderId="5" xfId="0" applyNumberFormat="1" applyBorder="1" applyAlignment="1">
      <alignment horizontal="center" vertical="center"/>
    </xf>
    <xf numFmtId="176" fontId="0" fillId="0" borderId="14" xfId="0" applyNumberFormat="1" applyBorder="1" applyAlignment="1">
      <alignment horizontal="center" vertical="center"/>
    </xf>
    <xf numFmtId="176" fontId="0" fillId="0" borderId="7" xfId="0" applyNumberFormat="1" applyBorder="1" applyAlignment="1">
      <alignment horizontal="center" vertical="center"/>
    </xf>
    <xf numFmtId="0" fontId="64" fillId="0" borderId="11" xfId="0" applyFont="1" applyBorder="1" applyAlignment="1">
      <alignment horizontal="left" vertical="center"/>
    </xf>
    <xf numFmtId="0" fontId="64" fillId="0" borderId="12" xfId="0" applyFont="1" applyBorder="1" applyAlignment="1">
      <alignment horizontal="left" vertical="center"/>
    </xf>
    <xf numFmtId="0" fontId="64" fillId="0" borderId="13" xfId="0" applyFont="1" applyBorder="1" applyAlignment="1">
      <alignment horizontal="left" vertical="center"/>
    </xf>
    <xf numFmtId="0" fontId="64" fillId="0" borderId="11" xfId="0" applyFont="1" applyBorder="1" applyAlignment="1">
      <alignment horizontal="distributed" vertical="center"/>
    </xf>
    <xf numFmtId="0" fontId="64" fillId="0" borderId="12" xfId="0" applyFont="1" applyBorder="1" applyAlignment="1">
      <alignment horizontal="distributed" vertical="center"/>
    </xf>
    <xf numFmtId="0" fontId="64" fillId="0" borderId="13" xfId="0" applyFont="1" applyBorder="1" applyAlignment="1">
      <alignment horizontal="distributed" vertical="center"/>
    </xf>
    <xf numFmtId="0" fontId="65" fillId="0" borderId="9" xfId="0" applyFont="1" applyBorder="1" applyAlignment="1">
      <alignment horizontal="center" textRotation="255" wrapText="1"/>
    </xf>
    <xf numFmtId="0" fontId="65" fillId="0" borderId="5" xfId="0" applyFont="1" applyBorder="1" applyAlignment="1">
      <alignment horizontal="center" textRotation="255" wrapText="1"/>
    </xf>
    <xf numFmtId="0" fontId="65" fillId="0" borderId="34" xfId="0" applyFont="1" applyBorder="1" applyAlignment="1">
      <alignment horizontal="center" textRotation="255" wrapText="1"/>
    </xf>
    <xf numFmtId="0" fontId="65" fillId="0" borderId="6" xfId="0" applyFont="1" applyBorder="1" applyAlignment="1">
      <alignment horizontal="center" textRotation="255" wrapText="1"/>
    </xf>
    <xf numFmtId="0" fontId="65" fillId="0" borderId="10" xfId="0" applyFont="1" applyBorder="1" applyAlignment="1">
      <alignment horizontal="center" textRotation="255" wrapText="1"/>
    </xf>
    <xf numFmtId="0" fontId="65" fillId="0" borderId="7" xfId="0" applyFont="1" applyBorder="1" applyAlignment="1">
      <alignment horizontal="center" textRotation="255" wrapText="1"/>
    </xf>
    <xf numFmtId="0" fontId="65" fillId="0" borderId="12" xfId="0" applyFont="1" applyBorder="1" applyAlignment="1">
      <alignment horizontal="distributed" vertical="center"/>
    </xf>
    <xf numFmtId="0" fontId="65" fillId="0" borderId="13" xfId="0" applyFont="1" applyBorder="1" applyAlignment="1">
      <alignment horizontal="distributed" vertical="center"/>
    </xf>
    <xf numFmtId="0" fontId="65" fillId="0" borderId="9" xfId="0" applyFont="1" applyBorder="1" applyAlignment="1">
      <alignment horizontal="distributed" vertical="center"/>
    </xf>
    <xf numFmtId="0" fontId="65" fillId="0" borderId="8" xfId="0" applyFont="1" applyBorder="1" applyAlignment="1">
      <alignment horizontal="distributed" vertical="center"/>
    </xf>
    <xf numFmtId="0" fontId="65" fillId="0" borderId="5" xfId="0" applyFont="1" applyBorder="1" applyAlignment="1">
      <alignment horizontal="distributed" vertical="center"/>
    </xf>
    <xf numFmtId="0" fontId="65" fillId="0" borderId="11" xfId="0" applyFont="1" applyBorder="1" applyAlignment="1">
      <alignment horizontal="distributed" vertical="center"/>
    </xf>
    <xf numFmtId="0" fontId="64" fillId="0" borderId="9" xfId="0" applyFont="1" applyBorder="1" applyAlignment="1">
      <alignment horizontal="distributed" vertical="center"/>
    </xf>
    <xf numFmtId="0" fontId="64" fillId="0" borderId="10" xfId="0" applyFont="1" applyBorder="1" applyAlignment="1">
      <alignment horizontal="center" vertical="center" wrapText="1"/>
    </xf>
    <xf numFmtId="0" fontId="64" fillId="0" borderId="7" xfId="0" applyFont="1" applyBorder="1" applyAlignment="1">
      <alignment horizontal="center" vertical="center" wrapText="1"/>
    </xf>
    <xf numFmtId="0" fontId="64" fillId="0" borderId="0" xfId="0" applyFont="1" applyAlignment="1">
      <alignment horizontal="center" textRotation="255" wrapText="1"/>
    </xf>
    <xf numFmtId="0" fontId="64" fillId="0" borderId="9" xfId="0" applyFont="1" applyBorder="1" applyAlignment="1">
      <alignment horizontal="center" textRotation="255" wrapText="1"/>
    </xf>
    <xf numFmtId="0" fontId="64" fillId="0" borderId="5" xfId="0" applyFont="1" applyBorder="1" applyAlignment="1">
      <alignment horizontal="center" textRotation="255" wrapText="1"/>
    </xf>
    <xf numFmtId="0" fontId="64" fillId="0" borderId="34" xfId="0" applyFont="1" applyBorder="1" applyAlignment="1">
      <alignment horizontal="center" textRotation="255" wrapText="1"/>
    </xf>
    <xf numFmtId="0" fontId="64" fillId="0" borderId="6" xfId="0" applyFont="1" applyBorder="1" applyAlignment="1">
      <alignment horizontal="center" textRotation="255" wrapText="1"/>
    </xf>
    <xf numFmtId="0" fontId="64" fillId="0" borderId="10" xfId="0" applyFont="1" applyBorder="1" applyAlignment="1">
      <alignment horizontal="center" textRotation="255" wrapText="1"/>
    </xf>
    <xf numFmtId="0" fontId="64" fillId="0" borderId="7" xfId="0" applyFont="1" applyBorder="1" applyAlignment="1">
      <alignment horizontal="center" textRotation="255" wrapText="1"/>
    </xf>
    <xf numFmtId="0" fontId="59" fillId="0" borderId="9" xfId="0" applyFont="1" applyBorder="1" applyAlignment="1">
      <alignment horizontal="center" vertical="center"/>
    </xf>
    <xf numFmtId="0" fontId="59" fillId="0" borderId="5" xfId="0" applyFont="1" applyBorder="1" applyAlignment="1">
      <alignment horizontal="center" vertical="center"/>
    </xf>
    <xf numFmtId="0" fontId="59" fillId="0" borderId="10" xfId="0" applyFont="1" applyBorder="1" applyAlignment="1">
      <alignment horizontal="center" vertical="center"/>
    </xf>
    <xf numFmtId="0" fontId="59" fillId="0" borderId="7" xfId="0" applyFont="1" applyBorder="1" applyAlignment="1">
      <alignment horizontal="center" vertical="center"/>
    </xf>
    <xf numFmtId="0" fontId="59" fillId="0" borderId="9" xfId="0" applyFont="1" applyBorder="1" applyAlignment="1">
      <alignment horizontal="distributed" vertical="center"/>
    </xf>
    <xf numFmtId="0" fontId="59" fillId="0" borderId="5" xfId="0" applyFont="1" applyBorder="1" applyAlignment="1">
      <alignment horizontal="distributed" vertical="center"/>
    </xf>
    <xf numFmtId="0" fontId="59" fillId="0" borderId="11" xfId="0" applyFont="1" applyBorder="1" applyAlignment="1">
      <alignment horizontal="distributed" vertical="center"/>
    </xf>
    <xf numFmtId="0" fontId="59" fillId="0" borderId="13" xfId="0" applyFont="1" applyBorder="1" applyAlignment="1">
      <alignment horizontal="distributed" vertical="center"/>
    </xf>
    <xf numFmtId="0" fontId="59" fillId="0" borderId="11" xfId="0" applyFont="1" applyBorder="1" applyAlignment="1">
      <alignment horizontal="distributed" vertical="center" wrapText="1"/>
    </xf>
    <xf numFmtId="0" fontId="64" fillId="0" borderId="11" xfId="15" applyFont="1" applyBorder="1" applyAlignment="1">
      <alignment horizontal="left" vertical="center"/>
    </xf>
    <xf numFmtId="0" fontId="64" fillId="0" borderId="12" xfId="15" applyFont="1" applyBorder="1" applyAlignment="1">
      <alignment horizontal="left" vertical="center"/>
    </xf>
    <xf numFmtId="0" fontId="64" fillId="0" borderId="13" xfId="15" applyFont="1" applyBorder="1" applyAlignment="1">
      <alignment horizontal="left" vertical="center"/>
    </xf>
    <xf numFmtId="0" fontId="64" fillId="0" borderId="11" xfId="15" applyFont="1" applyBorder="1" applyAlignment="1">
      <alignment horizontal="distributed" vertical="center"/>
    </xf>
    <xf numFmtId="0" fontId="64" fillId="0" borderId="12" xfId="15" applyFont="1" applyBorder="1" applyAlignment="1">
      <alignment horizontal="distributed" vertical="center"/>
    </xf>
    <xf numFmtId="0" fontId="64" fillId="0" borderId="13" xfId="15" applyFont="1" applyBorder="1" applyAlignment="1">
      <alignment horizontal="distributed" vertical="center"/>
    </xf>
    <xf numFmtId="0" fontId="62" fillId="0" borderId="0" xfId="0" applyFont="1" applyAlignment="1">
      <alignment horizontal="center" vertical="center"/>
    </xf>
    <xf numFmtId="0" fontId="59" fillId="0" borderId="1" xfId="0" applyFont="1" applyBorder="1" applyAlignment="1">
      <alignment horizontal="center"/>
    </xf>
    <xf numFmtId="0" fontId="64" fillId="0" borderId="9" xfId="0" applyFont="1" applyBorder="1" applyAlignment="1">
      <alignment horizontal="center" vertical="center"/>
    </xf>
    <xf numFmtId="0" fontId="64" fillId="0" borderId="5" xfId="0" applyFont="1" applyBorder="1" applyAlignment="1">
      <alignment horizontal="center" vertical="center"/>
    </xf>
    <xf numFmtId="0" fontId="64" fillId="0" borderId="10" xfId="0" applyFont="1" applyBorder="1" applyAlignment="1">
      <alignment horizontal="center" vertical="center"/>
    </xf>
    <xf numFmtId="0" fontId="64" fillId="0" borderId="7" xfId="0" applyFont="1" applyBorder="1" applyAlignment="1">
      <alignment horizontal="center" vertical="center"/>
    </xf>
    <xf numFmtId="49" fontId="0" fillId="0" borderId="8" xfId="0" applyNumberFormat="1"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49" fontId="0" fillId="0" borderId="14" xfId="0" applyNumberFormat="1"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65" fillId="0" borderId="9" xfId="15" applyFont="1" applyBorder="1" applyAlignment="1">
      <alignment horizontal="center" textRotation="255" wrapText="1"/>
    </xf>
    <xf numFmtId="0" fontId="65" fillId="0" borderId="5" xfId="15" applyFont="1" applyBorder="1" applyAlignment="1">
      <alignment horizontal="center" textRotation="255" wrapText="1"/>
    </xf>
    <xf numFmtId="0" fontId="65" fillId="0" borderId="34" xfId="15" applyFont="1" applyBorder="1" applyAlignment="1">
      <alignment horizontal="center" textRotation="255" wrapText="1"/>
    </xf>
    <xf numFmtId="0" fontId="65" fillId="0" borderId="6" xfId="15" applyFont="1" applyBorder="1" applyAlignment="1">
      <alignment horizontal="center" textRotation="255" wrapText="1"/>
    </xf>
    <xf numFmtId="0" fontId="65" fillId="0" borderId="10" xfId="15" applyFont="1" applyBorder="1" applyAlignment="1">
      <alignment horizontal="center" textRotation="255" wrapText="1"/>
    </xf>
    <xf numFmtId="0" fontId="65" fillId="0" borderId="7" xfId="15" applyFont="1" applyBorder="1" applyAlignment="1">
      <alignment horizontal="center" textRotation="255" wrapText="1"/>
    </xf>
    <xf numFmtId="0" fontId="65" fillId="0" borderId="12" xfId="15" applyFont="1" applyBorder="1" applyAlignment="1">
      <alignment horizontal="distributed" vertical="center"/>
    </xf>
    <xf numFmtId="0" fontId="65" fillId="0" borderId="13" xfId="15" applyFont="1" applyBorder="1" applyAlignment="1">
      <alignment horizontal="distributed" vertical="center"/>
    </xf>
    <xf numFmtId="0" fontId="65" fillId="0" borderId="9" xfId="15" applyFont="1" applyBorder="1" applyAlignment="1">
      <alignment horizontal="distributed" vertical="center"/>
    </xf>
    <xf numFmtId="0" fontId="65" fillId="0" borderId="8" xfId="15" applyFont="1" applyBorder="1" applyAlignment="1">
      <alignment horizontal="distributed" vertical="center"/>
    </xf>
    <xf numFmtId="0" fontId="65" fillId="0" borderId="5" xfId="15" applyFont="1" applyBorder="1" applyAlignment="1">
      <alignment horizontal="distributed" vertical="center"/>
    </xf>
    <xf numFmtId="0" fontId="65" fillId="0" borderId="11" xfId="15" applyFont="1" applyBorder="1" applyAlignment="1">
      <alignment horizontal="distributed" vertical="center"/>
    </xf>
    <xf numFmtId="0" fontId="64" fillId="0" borderId="9" xfId="15" applyFont="1" applyBorder="1" applyAlignment="1">
      <alignment horizontal="distributed" vertical="center"/>
    </xf>
    <xf numFmtId="0" fontId="64" fillId="0" borderId="10" xfId="15" applyFont="1" applyBorder="1" applyAlignment="1">
      <alignment horizontal="center" vertical="center" wrapText="1"/>
    </xf>
    <xf numFmtId="0" fontId="64" fillId="0" borderId="7" xfId="15" applyFont="1" applyBorder="1" applyAlignment="1">
      <alignment horizontal="center" vertical="center" wrapText="1"/>
    </xf>
    <xf numFmtId="0" fontId="64" fillId="0" borderId="0" xfId="15" applyFont="1" applyAlignment="1">
      <alignment horizontal="center" textRotation="255" wrapText="1"/>
    </xf>
    <xf numFmtId="0" fontId="64" fillId="0" borderId="9" xfId="15" applyFont="1" applyBorder="1" applyAlignment="1">
      <alignment horizontal="center" textRotation="255" wrapText="1"/>
    </xf>
    <xf numFmtId="0" fontId="64" fillId="0" borderId="5" xfId="15" applyFont="1" applyBorder="1" applyAlignment="1">
      <alignment horizontal="center" textRotation="255" wrapText="1"/>
    </xf>
    <xf numFmtId="0" fontId="64" fillId="0" borderId="34" xfId="15" applyFont="1" applyBorder="1" applyAlignment="1">
      <alignment horizontal="center" textRotation="255" wrapText="1"/>
    </xf>
    <xf numFmtId="0" fontId="64" fillId="0" borderId="6" xfId="15" applyFont="1" applyBorder="1" applyAlignment="1">
      <alignment horizontal="center" textRotation="255" wrapText="1"/>
    </xf>
    <xf numFmtId="0" fontId="64" fillId="0" borderId="10" xfId="15" applyFont="1" applyBorder="1" applyAlignment="1">
      <alignment horizontal="center" textRotation="255" wrapText="1"/>
    </xf>
    <xf numFmtId="0" fontId="64" fillId="0" borderId="7" xfId="15" applyFont="1" applyBorder="1" applyAlignment="1">
      <alignment horizontal="center" textRotation="255" wrapText="1"/>
    </xf>
    <xf numFmtId="0" fontId="59" fillId="0" borderId="0" xfId="15" applyFont="1" applyAlignment="1">
      <alignment horizontal="center" vertical="center"/>
    </xf>
    <xf numFmtId="0" fontId="59" fillId="0" borderId="9" xfId="15" applyFont="1" applyBorder="1" applyAlignment="1">
      <alignment horizontal="distributed" vertical="center"/>
    </xf>
    <xf numFmtId="0" fontId="59" fillId="0" borderId="5" xfId="15" applyFont="1" applyBorder="1" applyAlignment="1">
      <alignment horizontal="distributed" vertical="center"/>
    </xf>
    <xf numFmtId="0" fontId="59" fillId="0" borderId="11" xfId="15" applyFont="1" applyBorder="1" applyAlignment="1">
      <alignment horizontal="distributed" vertical="center"/>
    </xf>
    <xf numFmtId="0" fontId="59" fillId="0" borderId="13" xfId="15" applyFont="1" applyBorder="1" applyAlignment="1">
      <alignment horizontal="distributed" vertical="center"/>
    </xf>
    <xf numFmtId="0" fontId="59" fillId="0" borderId="11" xfId="15" applyFont="1" applyBorder="1" applyAlignment="1">
      <alignment horizontal="distributed" vertical="center" wrapText="1"/>
    </xf>
    <xf numFmtId="0" fontId="62" fillId="0" borderId="0" xfId="15" applyFont="1" applyAlignment="1">
      <alignment horizontal="center" vertical="center"/>
    </xf>
    <xf numFmtId="0" fontId="59" fillId="0" borderId="1" xfId="15" applyFont="1" applyBorder="1" applyAlignment="1">
      <alignment horizontal="center" vertical="center"/>
    </xf>
    <xf numFmtId="0" fontId="64" fillId="0" borderId="9" xfId="15" applyFont="1" applyBorder="1" applyAlignment="1">
      <alignment horizontal="center" vertical="center"/>
    </xf>
    <xf numFmtId="0" fontId="64" fillId="0" borderId="5" xfId="15" applyFont="1" applyBorder="1" applyAlignment="1">
      <alignment horizontal="center" vertical="center"/>
    </xf>
    <xf numFmtId="0" fontId="64" fillId="0" borderId="10" xfId="15" applyFont="1" applyBorder="1" applyAlignment="1">
      <alignment horizontal="center" vertical="center"/>
    </xf>
    <xf numFmtId="0" fontId="64" fillId="0" borderId="7" xfId="15" applyFont="1" applyBorder="1" applyAlignment="1">
      <alignment horizontal="center" vertical="center"/>
    </xf>
    <xf numFmtId="0" fontId="96" fillId="13" borderId="0" xfId="0" applyFont="1" applyFill="1" applyAlignment="1">
      <alignment horizontal="left" vertical="center"/>
    </xf>
    <xf numFmtId="0" fontId="67" fillId="13" borderId="0" xfId="0" applyFont="1" applyFill="1" applyAlignment="1">
      <alignment horizontal="center" vertical="top"/>
    </xf>
    <xf numFmtId="0" fontId="33" fillId="13" borderId="0" xfId="0" applyFont="1" applyFill="1" applyAlignment="1">
      <alignment horizontal="center" vertical="top"/>
    </xf>
    <xf numFmtId="0" fontId="30" fillId="13" borderId="0" xfId="0" applyFont="1" applyFill="1" applyAlignment="1">
      <alignment horizontal="left" vertical="center"/>
    </xf>
    <xf numFmtId="0" fontId="30" fillId="13" borderId="14" xfId="0" applyFont="1" applyFill="1" applyBorder="1" applyAlignment="1">
      <alignment horizontal="left" vertical="center"/>
    </xf>
    <xf numFmtId="0" fontId="96" fillId="13" borderId="14" xfId="0" applyFont="1" applyFill="1" applyBorder="1" applyAlignment="1">
      <alignment horizontal="right" vertical="center"/>
    </xf>
    <xf numFmtId="0" fontId="24" fillId="13" borderId="8" xfId="0" applyFont="1" applyFill="1" applyBorder="1" applyAlignment="1">
      <alignment horizontal="distributed" vertical="center"/>
    </xf>
    <xf numFmtId="0" fontId="24" fillId="13" borderId="0" xfId="0" applyFont="1" applyFill="1" applyAlignment="1">
      <alignment horizontal="distributed" vertical="center"/>
    </xf>
    <xf numFmtId="0" fontId="24" fillId="13" borderId="14" xfId="0" applyFont="1" applyFill="1" applyBorder="1" applyAlignment="1">
      <alignment horizontal="distributed" vertical="center"/>
    </xf>
    <xf numFmtId="0" fontId="24" fillId="13" borderId="9" xfId="0" applyFont="1" applyFill="1" applyBorder="1" applyAlignment="1">
      <alignment horizontal="left" vertical="center"/>
    </xf>
    <xf numFmtId="0" fontId="24" fillId="13" borderId="8" xfId="0" applyFont="1" applyFill="1" applyBorder="1" applyAlignment="1">
      <alignment horizontal="left" vertical="center"/>
    </xf>
    <xf numFmtId="0" fontId="24" fillId="13" borderId="5" xfId="0" applyFont="1" applyFill="1" applyBorder="1" applyAlignment="1">
      <alignment horizontal="left" vertical="center"/>
    </xf>
    <xf numFmtId="0" fontId="24" fillId="13" borderId="34" xfId="0" applyFont="1" applyFill="1" applyBorder="1" applyAlignment="1">
      <alignment horizontal="left" vertical="center"/>
    </xf>
    <xf numFmtId="0" fontId="24" fillId="13" borderId="0" xfId="0" applyFont="1" applyFill="1" applyAlignment="1">
      <alignment horizontal="left" vertical="center"/>
    </xf>
    <xf numFmtId="0" fontId="24" fillId="13" borderId="6" xfId="0" applyFont="1" applyFill="1" applyBorder="1" applyAlignment="1">
      <alignment horizontal="left" vertical="center"/>
    </xf>
    <xf numFmtId="0" fontId="24" fillId="13" borderId="10" xfId="0" applyFont="1" applyFill="1" applyBorder="1" applyAlignment="1">
      <alignment horizontal="left" vertical="center"/>
    </xf>
    <xf numFmtId="0" fontId="24" fillId="13" borderId="14" xfId="0" applyFont="1" applyFill="1" applyBorder="1" applyAlignment="1">
      <alignment horizontal="left" vertical="center"/>
    </xf>
    <xf numFmtId="0" fontId="24" fillId="13" borderId="7" xfId="0" applyFont="1" applyFill="1" applyBorder="1" applyAlignment="1">
      <alignment horizontal="left" vertical="center"/>
    </xf>
    <xf numFmtId="0" fontId="24" fillId="13" borderId="0" xfId="0" applyFont="1" applyFill="1" applyAlignment="1">
      <alignment horizontal="distributed" vertical="center" wrapText="1"/>
    </xf>
    <xf numFmtId="0" fontId="24" fillId="13" borderId="0" xfId="0" applyFont="1" applyFill="1" applyAlignment="1">
      <alignment vertical="center" wrapText="1"/>
    </xf>
    <xf numFmtId="0" fontId="24" fillId="13" borderId="14" xfId="0" applyFont="1" applyFill="1" applyBorder="1" applyAlignment="1">
      <alignment vertical="center" wrapText="1"/>
    </xf>
    <xf numFmtId="0" fontId="19" fillId="13" borderId="14" xfId="0" applyFont="1" applyFill="1" applyBorder="1">
      <alignment vertical="center"/>
    </xf>
    <xf numFmtId="0" fontId="19" fillId="13" borderId="9" xfId="0" applyFont="1" applyFill="1" applyBorder="1" applyAlignment="1">
      <alignment horizontal="center" vertical="center" wrapText="1"/>
    </xf>
    <xf numFmtId="0" fontId="19" fillId="13" borderId="8" xfId="0" applyFont="1" applyFill="1" applyBorder="1" applyAlignment="1">
      <alignment horizontal="center" vertical="center" wrapText="1"/>
    </xf>
    <xf numFmtId="0" fontId="19" fillId="13" borderId="34" xfId="0" applyFont="1" applyFill="1" applyBorder="1" applyAlignment="1">
      <alignment horizontal="center" vertical="center" wrapText="1"/>
    </xf>
    <xf numFmtId="0" fontId="19" fillId="13" borderId="0" xfId="0" applyFont="1" applyFill="1" applyAlignment="1">
      <alignment horizontal="center" vertical="center" wrapText="1"/>
    </xf>
    <xf numFmtId="0" fontId="19" fillId="13" borderId="10" xfId="0" applyFont="1" applyFill="1" applyBorder="1" applyAlignment="1">
      <alignment horizontal="center" vertical="center" wrapText="1"/>
    </xf>
    <xf numFmtId="0" fontId="19" fillId="13" borderId="14" xfId="0" applyFont="1" applyFill="1" applyBorder="1" applyAlignment="1">
      <alignment horizontal="center" vertical="center" wrapText="1"/>
    </xf>
    <xf numFmtId="0" fontId="24" fillId="13" borderId="9" xfId="0" applyFont="1" applyFill="1" applyBorder="1" applyAlignment="1">
      <alignment horizontal="right" vertical="center"/>
    </xf>
    <xf numFmtId="0" fontId="24" fillId="13" borderId="8" xfId="0" applyFont="1" applyFill="1" applyBorder="1" applyAlignment="1">
      <alignment horizontal="right" vertical="center"/>
    </xf>
    <xf numFmtId="0" fontId="24" fillId="13" borderId="5" xfId="0" applyFont="1" applyFill="1" applyBorder="1" applyAlignment="1">
      <alignment horizontal="right" vertical="center"/>
    </xf>
    <xf numFmtId="0" fontId="24" fillId="13" borderId="34" xfId="0" applyFont="1" applyFill="1" applyBorder="1" applyAlignment="1">
      <alignment horizontal="right" vertical="center"/>
    </xf>
    <xf numFmtId="0" fontId="24" fillId="13" borderId="0" xfId="0" applyFont="1" applyFill="1" applyAlignment="1">
      <alignment horizontal="right" vertical="center"/>
    </xf>
    <xf numFmtId="0" fontId="24" fillId="13" borderId="6" xfId="0" applyFont="1" applyFill="1" applyBorder="1" applyAlignment="1">
      <alignment horizontal="right" vertical="center"/>
    </xf>
    <xf numFmtId="0" fontId="24" fillId="13" borderId="10" xfId="0" applyFont="1" applyFill="1" applyBorder="1" applyAlignment="1">
      <alignment horizontal="right" vertical="center"/>
    </xf>
    <xf numFmtId="0" fontId="24" fillId="13" borderId="14" xfId="0" applyFont="1" applyFill="1" applyBorder="1" applyAlignment="1">
      <alignment horizontal="right" vertical="center"/>
    </xf>
    <xf numFmtId="0" fontId="24" fillId="13" borderId="7" xfId="0" applyFont="1" applyFill="1" applyBorder="1" applyAlignment="1">
      <alignment horizontal="right" vertical="center"/>
    </xf>
    <xf numFmtId="0" fontId="24" fillId="13" borderId="0" xfId="0" applyFont="1" applyFill="1" applyAlignment="1">
      <alignment horizontal="distributed" vertical="center" justifyLastLine="1"/>
    </xf>
    <xf numFmtId="0" fontId="24" fillId="13" borderId="8" xfId="0" applyFont="1" applyFill="1" applyBorder="1" applyAlignment="1">
      <alignment horizontal="distributed" vertical="center" wrapText="1"/>
    </xf>
    <xf numFmtId="0" fontId="24" fillId="13" borderId="14" xfId="0" applyFont="1" applyFill="1" applyBorder="1" applyAlignment="1">
      <alignment horizontal="distributed" vertical="center" wrapText="1"/>
    </xf>
    <xf numFmtId="0" fontId="24" fillId="13" borderId="9" xfId="0" applyFont="1" applyFill="1" applyBorder="1" applyAlignment="1">
      <alignment horizontal="left" vertical="top"/>
    </xf>
    <xf numFmtId="0" fontId="24" fillId="13" borderId="8" xfId="0" applyFont="1" applyFill="1" applyBorder="1" applyAlignment="1">
      <alignment horizontal="left" vertical="top"/>
    </xf>
    <xf numFmtId="0" fontId="24" fillId="13" borderId="5" xfId="0" applyFont="1" applyFill="1" applyBorder="1" applyAlignment="1">
      <alignment horizontal="left" vertical="top"/>
    </xf>
    <xf numFmtId="0" fontId="24" fillId="13" borderId="34" xfId="0" applyFont="1" applyFill="1" applyBorder="1" applyAlignment="1">
      <alignment horizontal="left" vertical="top"/>
    </xf>
    <xf numFmtId="0" fontId="24" fillId="13" borderId="0" xfId="0" applyFont="1" applyFill="1" applyAlignment="1">
      <alignment horizontal="left" vertical="top"/>
    </xf>
    <xf numFmtId="0" fontId="24" fillId="13" borderId="6" xfId="0" applyFont="1" applyFill="1" applyBorder="1" applyAlignment="1">
      <alignment horizontal="left" vertical="top"/>
    </xf>
    <xf numFmtId="0" fontId="24" fillId="13" borderId="14" xfId="0" applyFont="1" applyFill="1" applyBorder="1">
      <alignment vertical="center"/>
    </xf>
    <xf numFmtId="0" fontId="19" fillId="13" borderId="0" xfId="0" applyFont="1" applyFill="1" applyAlignment="1">
      <alignment horizontal="distributed" vertical="center" wrapText="1"/>
    </xf>
    <xf numFmtId="0" fontId="98" fillId="0" borderId="0" xfId="0" applyFont="1">
      <alignment vertical="center"/>
    </xf>
    <xf numFmtId="0" fontId="19" fillId="13" borderId="14" xfId="0" applyFont="1" applyFill="1" applyBorder="1" applyAlignment="1">
      <alignment horizontal="right" vertical="center"/>
    </xf>
    <xf numFmtId="0" fontId="24" fillId="13" borderId="9" xfId="0" applyFont="1" applyFill="1" applyBorder="1" applyAlignment="1">
      <alignment horizontal="center" vertical="center"/>
    </xf>
    <xf numFmtId="0" fontId="24" fillId="13" borderId="8" xfId="0" applyFont="1" applyFill="1" applyBorder="1" applyAlignment="1">
      <alignment horizontal="center" vertical="center"/>
    </xf>
    <xf numFmtId="0" fontId="24" fillId="13" borderId="5" xfId="0" applyFont="1" applyFill="1" applyBorder="1" applyAlignment="1">
      <alignment horizontal="center" vertical="center"/>
    </xf>
    <xf numFmtId="0" fontId="24" fillId="13" borderId="10" xfId="0" applyFont="1" applyFill="1" applyBorder="1" applyAlignment="1">
      <alignment horizontal="center" vertical="center"/>
    </xf>
    <xf numFmtId="0" fontId="24" fillId="13" borderId="14" xfId="0" applyFont="1" applyFill="1" applyBorder="1" applyAlignment="1">
      <alignment horizontal="center" vertical="center"/>
    </xf>
    <xf numFmtId="0" fontId="24" fillId="13" borderId="7" xfId="0" applyFont="1" applyFill="1" applyBorder="1" applyAlignment="1">
      <alignment horizontal="center" vertical="center"/>
    </xf>
    <xf numFmtId="0" fontId="19" fillId="13" borderId="8" xfId="0" applyFont="1" applyFill="1" applyBorder="1" applyAlignment="1">
      <alignment horizontal="distributed" vertical="center" wrapText="1"/>
    </xf>
    <xf numFmtId="0" fontId="19" fillId="13" borderId="14" xfId="0" applyFont="1" applyFill="1" applyBorder="1" applyAlignment="1">
      <alignment horizontal="distributed" vertical="center" wrapText="1"/>
    </xf>
    <xf numFmtId="0" fontId="30" fillId="13" borderId="0" xfId="0" applyFont="1" applyFill="1">
      <alignment vertical="center"/>
    </xf>
    <xf numFmtId="0" fontId="30" fillId="13" borderId="14" xfId="0" applyFont="1" applyFill="1" applyBorder="1">
      <alignment vertical="center"/>
    </xf>
    <xf numFmtId="0" fontId="97" fillId="13" borderId="9" xfId="0" applyFont="1" applyFill="1" applyBorder="1" applyAlignment="1">
      <alignment horizontal="center" vertical="center"/>
    </xf>
    <xf numFmtId="0" fontId="97" fillId="13" borderId="8" xfId="0" applyFont="1" applyFill="1" applyBorder="1" applyAlignment="1">
      <alignment horizontal="center" vertical="center"/>
    </xf>
    <xf numFmtId="0" fontId="97" fillId="13" borderId="8" xfId="0" applyFont="1" applyFill="1" applyBorder="1" applyAlignment="1">
      <alignment horizontal="left" vertical="center"/>
    </xf>
    <xf numFmtId="0" fontId="97" fillId="13" borderId="8" xfId="0" applyFont="1" applyFill="1" applyBorder="1">
      <alignment vertical="center"/>
    </xf>
    <xf numFmtId="0" fontId="97" fillId="13" borderId="5" xfId="0" applyFont="1" applyFill="1" applyBorder="1">
      <alignment vertical="center"/>
    </xf>
    <xf numFmtId="0" fontId="97" fillId="13" borderId="14" xfId="0" applyFont="1" applyFill="1" applyBorder="1">
      <alignment vertical="center"/>
    </xf>
    <xf numFmtId="0" fontId="97" fillId="13" borderId="7" xfId="0" applyFont="1" applyFill="1" applyBorder="1">
      <alignment vertical="center"/>
    </xf>
    <xf numFmtId="0" fontId="24" fillId="13" borderId="8" xfId="0" applyFont="1" applyFill="1" applyBorder="1">
      <alignment vertical="center"/>
    </xf>
    <xf numFmtId="0" fontId="24" fillId="13" borderId="5" xfId="0" applyFont="1" applyFill="1" applyBorder="1">
      <alignment vertical="center"/>
    </xf>
    <xf numFmtId="0" fontId="24" fillId="13" borderId="10" xfId="0" applyFont="1" applyFill="1" applyBorder="1">
      <alignment vertical="center"/>
    </xf>
    <xf numFmtId="0" fontId="24" fillId="13" borderId="7" xfId="0" applyFont="1" applyFill="1" applyBorder="1">
      <alignment vertical="center"/>
    </xf>
    <xf numFmtId="0" fontId="24" fillId="13" borderId="9" xfId="0" applyFont="1" applyFill="1" applyBorder="1">
      <alignment vertical="center"/>
    </xf>
    <xf numFmtId="0" fontId="24" fillId="13" borderId="34" xfId="0" applyFont="1" applyFill="1" applyBorder="1">
      <alignment vertical="center"/>
    </xf>
    <xf numFmtId="0" fontId="24" fillId="13" borderId="0" xfId="0" applyFont="1" applyFill="1">
      <alignment vertical="center"/>
    </xf>
    <xf numFmtId="0" fontId="24" fillId="13" borderId="6" xfId="0" applyFont="1" applyFill="1" applyBorder="1">
      <alignment vertical="center"/>
    </xf>
    <xf numFmtId="0" fontId="97" fillId="13" borderId="10" xfId="0" applyFont="1" applyFill="1" applyBorder="1" applyAlignment="1">
      <alignment horizontal="center" vertical="center"/>
    </xf>
    <xf numFmtId="0" fontId="97" fillId="13" borderId="14" xfId="0" applyFont="1" applyFill="1" applyBorder="1" applyAlignment="1">
      <alignment horizontal="center" vertical="center"/>
    </xf>
    <xf numFmtId="0" fontId="24" fillId="13" borderId="8" xfId="0" applyFont="1" applyFill="1" applyBorder="1" applyAlignment="1">
      <alignment horizontal="center" vertical="center" wrapText="1"/>
    </xf>
    <xf numFmtId="0" fontId="24" fillId="13" borderId="0" xfId="0" applyFont="1" applyFill="1" applyAlignment="1">
      <alignment horizontal="center" vertical="center" wrapText="1"/>
    </xf>
    <xf numFmtId="0" fontId="24" fillId="13" borderId="14" xfId="0" applyFont="1" applyFill="1" applyBorder="1" applyAlignment="1">
      <alignment horizontal="center" vertical="center" wrapText="1"/>
    </xf>
    <xf numFmtId="0" fontId="24" fillId="13" borderId="9" xfId="0" applyFont="1" applyFill="1" applyBorder="1" applyAlignment="1">
      <alignment horizontal="center" vertical="center" wrapText="1"/>
    </xf>
    <xf numFmtId="0" fontId="0" fillId="0" borderId="34" xfId="0" applyBorder="1">
      <alignment vertical="center"/>
    </xf>
    <xf numFmtId="0" fontId="0" fillId="0" borderId="6" xfId="0" applyBorder="1">
      <alignment vertical="center"/>
    </xf>
    <xf numFmtId="0" fontId="0" fillId="0" borderId="10" xfId="0" applyBorder="1">
      <alignment vertical="center"/>
    </xf>
    <xf numFmtId="0" fontId="24" fillId="13" borderId="1" xfId="0" applyFont="1" applyFill="1" applyBorder="1" applyAlignment="1">
      <alignment horizontal="center" vertical="center" wrapText="1"/>
    </xf>
    <xf numFmtId="0" fontId="24" fillId="13" borderId="5" xfId="0" applyFont="1" applyFill="1" applyBorder="1" applyAlignment="1">
      <alignment horizontal="center" vertical="center" wrapText="1"/>
    </xf>
    <xf numFmtId="0" fontId="24" fillId="13" borderId="7" xfId="0" applyFont="1" applyFill="1" applyBorder="1" applyAlignment="1">
      <alignment horizontal="center" vertical="center" wrapText="1"/>
    </xf>
    <xf numFmtId="0" fontId="97" fillId="13" borderId="8" xfId="0" applyFont="1" applyFill="1" applyBorder="1" applyAlignment="1">
      <alignment horizontal="center" vertical="center" wrapText="1"/>
    </xf>
    <xf numFmtId="0" fontId="97" fillId="13" borderId="14" xfId="0" applyFont="1" applyFill="1" applyBorder="1" applyAlignment="1">
      <alignment horizontal="center" vertical="center" wrapText="1"/>
    </xf>
    <xf numFmtId="0" fontId="97" fillId="13" borderId="1" xfId="0" applyFont="1" applyFill="1" applyBorder="1" applyAlignment="1">
      <alignment horizontal="center" vertical="center" wrapText="1"/>
    </xf>
    <xf numFmtId="0" fontId="97" fillId="13" borderId="5" xfId="0" applyFont="1" applyFill="1" applyBorder="1" applyAlignment="1">
      <alignment horizontal="center" vertical="center" wrapText="1"/>
    </xf>
    <xf numFmtId="0" fontId="97" fillId="13" borderId="7" xfId="0" applyFont="1" applyFill="1" applyBorder="1" applyAlignment="1">
      <alignment horizontal="center" vertical="center" wrapText="1"/>
    </xf>
    <xf numFmtId="0" fontId="24" fillId="13" borderId="9" xfId="0" applyFont="1" applyFill="1" applyBorder="1" applyAlignment="1">
      <alignment horizontal="center" vertical="center" justifyLastLine="1"/>
    </xf>
    <xf numFmtId="0" fontId="24" fillId="13" borderId="8" xfId="0" applyFont="1" applyFill="1" applyBorder="1" applyAlignment="1">
      <alignment horizontal="center" vertical="center" justifyLastLine="1"/>
    </xf>
    <xf numFmtId="0" fontId="24" fillId="13" borderId="5" xfId="0" applyFont="1" applyFill="1" applyBorder="1" applyAlignment="1">
      <alignment horizontal="center" vertical="center" justifyLastLine="1"/>
    </xf>
    <xf numFmtId="0" fontId="24" fillId="13" borderId="34" xfId="0" applyFont="1" applyFill="1" applyBorder="1" applyAlignment="1">
      <alignment horizontal="center" vertical="center" justifyLastLine="1"/>
    </xf>
    <xf numFmtId="0" fontId="24" fillId="13" borderId="0" xfId="0" applyFont="1" applyFill="1" applyAlignment="1">
      <alignment horizontal="center" vertical="center" justifyLastLine="1"/>
    </xf>
    <xf numFmtId="0" fontId="24" fillId="13" borderId="6" xfId="0" applyFont="1" applyFill="1" applyBorder="1" applyAlignment="1">
      <alignment horizontal="center" vertical="center" justifyLastLine="1"/>
    </xf>
    <xf numFmtId="0" fontId="24" fillId="13" borderId="34" xfId="0" applyFont="1" applyFill="1" applyBorder="1" applyAlignment="1">
      <alignment horizontal="center" vertical="center"/>
    </xf>
    <xf numFmtId="0" fontId="24" fillId="13" borderId="0" xfId="0" applyFont="1" applyFill="1" applyAlignment="1">
      <alignment horizontal="center" vertical="center"/>
    </xf>
    <xf numFmtId="0" fontId="24" fillId="13" borderId="6" xfId="0" applyFont="1" applyFill="1" applyBorder="1" applyAlignment="1">
      <alignment horizontal="center" vertical="center"/>
    </xf>
    <xf numFmtId="0" fontId="24" fillId="13" borderId="34" xfId="0" applyFont="1" applyFill="1" applyBorder="1" applyAlignment="1">
      <alignment horizontal="center" vertical="center" wrapText="1"/>
    </xf>
    <xf numFmtId="0" fontId="24" fillId="13" borderId="6" xfId="0" applyFont="1" applyFill="1" applyBorder="1" applyAlignment="1">
      <alignment horizontal="center" vertical="center" wrapText="1"/>
    </xf>
    <xf numFmtId="0" fontId="19" fillId="13" borderId="9" xfId="0" applyFont="1" applyFill="1" applyBorder="1" applyAlignment="1">
      <alignment horizontal="left" vertical="center" wrapText="1"/>
    </xf>
    <xf numFmtId="0" fontId="19" fillId="13" borderId="8" xfId="0" applyFont="1" applyFill="1" applyBorder="1" applyAlignment="1">
      <alignment horizontal="left" vertical="center" wrapText="1"/>
    </xf>
    <xf numFmtId="0" fontId="19" fillId="13" borderId="5" xfId="0" applyFont="1" applyFill="1" applyBorder="1" applyAlignment="1">
      <alignment horizontal="left" vertical="center" wrapText="1"/>
    </xf>
    <xf numFmtId="0" fontId="19" fillId="13" borderId="34" xfId="0" applyFont="1" applyFill="1" applyBorder="1" applyAlignment="1">
      <alignment horizontal="left" vertical="center" wrapText="1"/>
    </xf>
    <xf numFmtId="0" fontId="19" fillId="13" borderId="0" xfId="0" applyFont="1" applyFill="1" applyAlignment="1">
      <alignment horizontal="left" vertical="center" wrapText="1"/>
    </xf>
    <xf numFmtId="0" fontId="19" fillId="13" borderId="6" xfId="0" applyFont="1" applyFill="1" applyBorder="1" applyAlignment="1">
      <alignment horizontal="left" vertical="center" wrapText="1"/>
    </xf>
    <xf numFmtId="0" fontId="24" fillId="13" borderId="9" xfId="0" applyFont="1" applyFill="1" applyBorder="1" applyAlignment="1">
      <alignment horizontal="distributed" vertical="center" justifyLastLine="1"/>
    </xf>
    <xf numFmtId="0" fontId="24" fillId="13" borderId="8" xfId="0" applyFont="1" applyFill="1" applyBorder="1" applyAlignment="1">
      <alignment horizontal="distributed" vertical="center" justifyLastLine="1"/>
    </xf>
    <xf numFmtId="0" fontId="24" fillId="13" borderId="5" xfId="0" applyFont="1" applyFill="1" applyBorder="1" applyAlignment="1">
      <alignment horizontal="distributed" vertical="center" justifyLastLine="1"/>
    </xf>
    <xf numFmtId="0" fontId="24" fillId="13" borderId="34" xfId="0" applyFont="1" applyFill="1" applyBorder="1" applyAlignment="1">
      <alignment horizontal="distributed" vertical="center" justifyLastLine="1"/>
    </xf>
    <xf numFmtId="0" fontId="24" fillId="13" borderId="6" xfId="0" applyFont="1" applyFill="1" applyBorder="1" applyAlignment="1">
      <alignment horizontal="distributed" vertical="center" justifyLastLine="1"/>
    </xf>
    <xf numFmtId="0" fontId="24" fillId="13" borderId="10" xfId="0" applyFont="1" applyFill="1" applyBorder="1" applyAlignment="1">
      <alignment horizontal="center" vertical="center" justifyLastLine="1"/>
    </xf>
    <xf numFmtId="0" fontId="24" fillId="13" borderId="14" xfId="0" applyFont="1" applyFill="1" applyBorder="1" applyAlignment="1">
      <alignment horizontal="center" vertical="center" justifyLastLine="1"/>
    </xf>
    <xf numFmtId="0" fontId="24" fillId="13" borderId="7" xfId="0" applyFont="1" applyFill="1" applyBorder="1" applyAlignment="1">
      <alignment horizontal="center" vertical="center" justifyLastLine="1"/>
    </xf>
    <xf numFmtId="0" fontId="24" fillId="13" borderId="9" xfId="29" applyFont="1" applyFill="1" applyBorder="1" applyAlignment="1">
      <alignment horizontal="center" vertical="center" wrapText="1"/>
    </xf>
    <xf numFmtId="0" fontId="13" fillId="0" borderId="8" xfId="30" applyBorder="1" applyAlignment="1">
      <alignment horizontal="center" vertical="center" wrapText="1"/>
    </xf>
    <xf numFmtId="0" fontId="13" fillId="0" borderId="5" xfId="30" applyBorder="1" applyAlignment="1">
      <alignment horizontal="center" vertical="center" wrapText="1"/>
    </xf>
    <xf numFmtId="0" fontId="13" fillId="0" borderId="34" xfId="30" applyBorder="1" applyAlignment="1">
      <alignment horizontal="center" vertical="center" wrapText="1"/>
    </xf>
    <xf numFmtId="0" fontId="13" fillId="0" borderId="0" xfId="30" applyAlignment="1">
      <alignment horizontal="center" vertical="center" wrapText="1"/>
    </xf>
    <xf numFmtId="0" fontId="13" fillId="0" borderId="6" xfId="30" applyBorder="1" applyAlignment="1">
      <alignment horizontal="center" vertical="center" wrapText="1"/>
    </xf>
    <xf numFmtId="0" fontId="13" fillId="0" borderId="10" xfId="30" applyBorder="1" applyAlignment="1">
      <alignment horizontal="center" vertical="center" wrapText="1"/>
    </xf>
    <xf numFmtId="0" fontId="13" fillId="0" borderId="14" xfId="30" applyBorder="1" applyAlignment="1">
      <alignment horizontal="center" vertical="center" wrapText="1"/>
    </xf>
    <xf numFmtId="0" fontId="13" fillId="0" borderId="7" xfId="30" applyBorder="1" applyAlignment="1">
      <alignment horizontal="center" vertical="center" wrapText="1"/>
    </xf>
    <xf numFmtId="0" fontId="24" fillId="0" borderId="9" xfId="29" applyFont="1" applyBorder="1" applyAlignment="1">
      <alignment horizontal="center" vertical="center" wrapText="1"/>
    </xf>
    <xf numFmtId="0" fontId="13" fillId="0" borderId="9" xfId="30" applyBorder="1" applyAlignment="1">
      <alignment horizontal="center" vertical="center" wrapText="1"/>
    </xf>
    <xf numFmtId="0" fontId="24" fillId="13" borderId="10" xfId="0" applyFont="1" applyFill="1" applyBorder="1" applyAlignment="1">
      <alignment horizontal="distributed" vertical="center" justifyLastLine="1"/>
    </xf>
    <xf numFmtId="0" fontId="24" fillId="13" borderId="14" xfId="0" applyFont="1" applyFill="1" applyBorder="1" applyAlignment="1">
      <alignment horizontal="distributed" vertical="center" justifyLastLine="1"/>
    </xf>
    <xf numFmtId="0" fontId="24" fillId="13" borderId="7" xfId="0" applyFont="1" applyFill="1" applyBorder="1" applyAlignment="1">
      <alignment horizontal="distributed" vertical="center" justifyLastLine="1"/>
    </xf>
    <xf numFmtId="0" fontId="24" fillId="13" borderId="2" xfId="29" applyFont="1" applyFill="1" applyBorder="1" applyAlignment="1">
      <alignment horizontal="center" vertical="center" wrapText="1"/>
    </xf>
    <xf numFmtId="0" fontId="13" fillId="0" borderId="2" xfId="30" applyBorder="1" applyAlignment="1">
      <alignment horizontal="center" vertical="center" wrapText="1"/>
    </xf>
    <xf numFmtId="0" fontId="13" fillId="0" borderId="3" xfId="30" applyBorder="1" applyAlignment="1">
      <alignment horizontal="center" vertical="center" wrapText="1"/>
    </xf>
    <xf numFmtId="0" fontId="13" fillId="0" borderId="4" xfId="30" applyBorder="1" applyAlignment="1">
      <alignment horizontal="center" vertical="center" wrapText="1"/>
    </xf>
    <xf numFmtId="0" fontId="36" fillId="0" borderId="8" xfId="5" applyFont="1" applyBorder="1" applyAlignment="1">
      <alignment horizontal="center" vertical="center"/>
    </xf>
    <xf numFmtId="0" fontId="36" fillId="0" borderId="0" xfId="5" applyFont="1" applyAlignment="1">
      <alignment horizontal="center" vertical="center"/>
    </xf>
    <xf numFmtId="0" fontId="36" fillId="0" borderId="11" xfId="5" applyFont="1" applyBorder="1" applyAlignment="1">
      <alignment horizontal="center" vertical="center"/>
    </xf>
    <xf numFmtId="0" fontId="36" fillId="0" borderId="12" xfId="5" applyFont="1" applyBorder="1" applyAlignment="1">
      <alignment horizontal="center" vertical="center"/>
    </xf>
    <xf numFmtId="0" fontId="36" fillId="0" borderId="65" xfId="5" applyFont="1" applyBorder="1" applyAlignment="1">
      <alignment horizontal="center" vertical="center"/>
    </xf>
    <xf numFmtId="0" fontId="36" fillId="0" borderId="97" xfId="5" applyFont="1" applyBorder="1" applyAlignment="1">
      <alignment horizontal="center" vertical="center"/>
    </xf>
    <xf numFmtId="0" fontId="36" fillId="0" borderId="99" xfId="5" applyFont="1" applyBorder="1" applyAlignment="1">
      <alignment horizontal="center" vertical="center"/>
    </xf>
    <xf numFmtId="0" fontId="36" fillId="0" borderId="101" xfId="5" applyFont="1" applyBorder="1" applyAlignment="1">
      <alignment horizontal="center" vertical="center"/>
    </xf>
    <xf numFmtId="0" fontId="36" fillId="0" borderId="105" xfId="5" applyFont="1" applyBorder="1" applyAlignment="1">
      <alignment horizontal="center" vertical="center" wrapText="1"/>
    </xf>
    <xf numFmtId="0" fontId="36" fillId="0" borderId="54" xfId="5" applyFont="1" applyBorder="1" applyAlignment="1">
      <alignment horizontal="center" vertical="center"/>
    </xf>
    <xf numFmtId="0" fontId="36" fillId="0" borderId="108" xfId="5" applyFont="1" applyBorder="1" applyAlignment="1">
      <alignment horizontal="center" vertical="center"/>
    </xf>
    <xf numFmtId="0" fontId="36" fillId="0" borderId="1" xfId="5" applyFont="1" applyBorder="1" applyAlignment="1">
      <alignment horizontal="center" vertical="center"/>
    </xf>
    <xf numFmtId="0" fontId="36" fillId="0" borderId="54" xfId="5" applyFont="1" applyBorder="1" applyAlignment="1">
      <alignment horizontal="center" vertical="center" wrapText="1"/>
    </xf>
    <xf numFmtId="0" fontId="36" fillId="0" borderId="106" xfId="5" applyFont="1" applyBorder="1" applyAlignment="1">
      <alignment horizontal="center" vertical="center" wrapText="1"/>
    </xf>
    <xf numFmtId="0" fontId="36" fillId="0" borderId="113" xfId="5" applyFont="1" applyBorder="1" applyAlignment="1">
      <alignment horizontal="center" vertical="center"/>
    </xf>
    <xf numFmtId="0" fontId="36" fillId="0" borderId="139" xfId="5" applyFont="1" applyBorder="1" applyAlignment="1">
      <alignment horizontal="center" vertical="center"/>
    </xf>
    <xf numFmtId="0" fontId="36" fillId="0" borderId="138" xfId="5" applyFont="1" applyBorder="1" applyAlignment="1">
      <alignment horizontal="center" vertical="center" wrapText="1"/>
    </xf>
    <xf numFmtId="0" fontId="36" fillId="0" borderId="57" xfId="5" applyFont="1" applyBorder="1" applyAlignment="1">
      <alignment horizontal="center" vertical="center"/>
    </xf>
    <xf numFmtId="0" fontId="36" fillId="0" borderId="140" xfId="5" applyFont="1" applyBorder="1" applyAlignment="1">
      <alignment horizontal="center" vertical="center"/>
    </xf>
    <xf numFmtId="0" fontId="36" fillId="0" borderId="13" xfId="5" applyFont="1" applyBorder="1" applyAlignment="1">
      <alignment horizontal="center" vertical="center"/>
    </xf>
    <xf numFmtId="0" fontId="36" fillId="0" borderId="95" xfId="5" applyFont="1" applyBorder="1" applyAlignment="1">
      <alignment horizontal="center" vertical="center"/>
    </xf>
    <xf numFmtId="0" fontId="36" fillId="0" borderId="96" xfId="5" applyFont="1" applyBorder="1" applyAlignment="1">
      <alignment horizontal="center" vertical="center"/>
    </xf>
    <xf numFmtId="0" fontId="36" fillId="0" borderId="143" xfId="5" applyFont="1" applyBorder="1" applyAlignment="1">
      <alignment horizontal="center" vertical="center"/>
    </xf>
    <xf numFmtId="0" fontId="36" fillId="0" borderId="100" xfId="5" applyFont="1" applyBorder="1" applyAlignment="1">
      <alignment horizontal="center" vertical="center"/>
    </xf>
    <xf numFmtId="0" fontId="36" fillId="0" borderId="149" xfId="5" applyFont="1" applyBorder="1" applyAlignment="1">
      <alignment horizontal="center" vertical="center" textRotation="255"/>
    </xf>
    <xf numFmtId="0" fontId="36" fillId="0" borderId="150" xfId="5" applyFont="1" applyBorder="1" applyAlignment="1">
      <alignment horizontal="center" vertical="center" textRotation="255"/>
    </xf>
    <xf numFmtId="0" fontId="36" fillId="0" borderId="151" xfId="5" applyFont="1" applyBorder="1" applyAlignment="1">
      <alignment horizontal="center" vertical="center" textRotation="255"/>
    </xf>
    <xf numFmtId="0" fontId="36" fillId="0" borderId="145" xfId="5" applyFont="1" applyBorder="1" applyAlignment="1">
      <alignment horizontal="center" vertical="center" textRotation="255"/>
    </xf>
    <xf numFmtId="0" fontId="36" fillId="0" borderId="0" xfId="5" applyFont="1">
      <alignment vertical="center"/>
    </xf>
    <xf numFmtId="0" fontId="36" fillId="0" borderId="0" xfId="5" applyFont="1" applyAlignment="1">
      <alignment vertical="top" wrapText="1"/>
    </xf>
    <xf numFmtId="0" fontId="36" fillId="0" borderId="147" xfId="5" applyFont="1" applyBorder="1" applyAlignment="1">
      <alignment horizontal="center" vertical="center"/>
    </xf>
    <xf numFmtId="176" fontId="36" fillId="0" borderId="147" xfId="5" applyNumberFormat="1" applyFont="1" applyBorder="1" applyAlignment="1">
      <alignment horizontal="center" vertical="center"/>
    </xf>
    <xf numFmtId="0" fontId="36" fillId="0" borderId="8" xfId="5" applyFont="1" applyBorder="1" applyAlignment="1">
      <alignment horizontal="center" vertical="center" wrapText="1"/>
    </xf>
    <xf numFmtId="0" fontId="36" fillId="0" borderId="110" xfId="5" applyFont="1" applyBorder="1" applyAlignment="1">
      <alignment horizontal="center" vertical="center" textRotation="255"/>
    </xf>
    <xf numFmtId="0" fontId="36" fillId="0" borderId="152" xfId="5" applyFont="1" applyBorder="1" applyAlignment="1">
      <alignment horizontal="center" vertical="center" textRotation="255"/>
    </xf>
    <xf numFmtId="0" fontId="36" fillId="0" borderId="8" xfId="5" applyFont="1" applyBorder="1" applyAlignment="1">
      <alignment vertical="center" wrapText="1"/>
    </xf>
    <xf numFmtId="0" fontId="36" fillId="0" borderId="8" xfId="5" applyFont="1" applyBorder="1">
      <alignment vertical="center"/>
    </xf>
    <xf numFmtId="0" fontId="36" fillId="0" borderId="147" xfId="5" applyFont="1" applyBorder="1" applyAlignment="1">
      <alignment horizontal="left" vertical="center"/>
    </xf>
    <xf numFmtId="0" fontId="36" fillId="0" borderId="14" xfId="5" applyFont="1" applyBorder="1" applyAlignment="1">
      <alignment horizontal="center" vertical="center"/>
    </xf>
    <xf numFmtId="176" fontId="36" fillId="0" borderId="14" xfId="5" applyNumberFormat="1" applyFont="1" applyBorder="1" applyAlignment="1">
      <alignment horizontal="center" vertical="center"/>
    </xf>
    <xf numFmtId="0" fontId="36" fillId="0" borderId="55" xfId="5" applyFont="1" applyBorder="1" applyAlignment="1">
      <alignment horizontal="center" vertical="center"/>
    </xf>
    <xf numFmtId="0" fontId="36" fillId="0" borderId="55" xfId="5" applyFont="1" applyBorder="1" applyAlignment="1">
      <alignment horizontal="left" vertical="center"/>
    </xf>
    <xf numFmtId="0" fontId="36" fillId="0" borderId="0" xfId="5" applyFont="1" applyAlignment="1">
      <alignment horizontal="left" vertical="center"/>
    </xf>
    <xf numFmtId="0" fontId="36" fillId="0" borderId="141" xfId="5" applyFont="1" applyBorder="1">
      <alignment vertical="center"/>
    </xf>
    <xf numFmtId="0" fontId="36" fillId="0" borderId="72" xfId="5" applyFont="1" applyBorder="1">
      <alignment vertical="center"/>
    </xf>
    <xf numFmtId="0" fontId="36" fillId="0" borderId="141" xfId="5" applyFont="1" applyBorder="1" applyAlignment="1">
      <alignment horizontal="center" vertical="center"/>
    </xf>
    <xf numFmtId="0" fontId="36" fillId="0" borderId="72" xfId="5" applyFont="1" applyBorder="1" applyAlignment="1">
      <alignment horizontal="center" vertical="center"/>
    </xf>
    <xf numFmtId="0" fontId="65" fillId="0" borderId="143" xfId="5" applyFont="1" applyBorder="1" applyAlignment="1">
      <alignment vertical="center" wrapText="1"/>
    </xf>
    <xf numFmtId="0" fontId="65" fillId="0" borderId="99" xfId="5" applyFont="1" applyBorder="1" applyAlignment="1">
      <alignment vertical="center" wrapText="1"/>
    </xf>
    <xf numFmtId="0" fontId="65" fillId="0" borderId="100" xfId="5" applyFont="1" applyBorder="1" applyAlignment="1">
      <alignment vertical="center" wrapText="1"/>
    </xf>
    <xf numFmtId="0" fontId="36" fillId="0" borderId="97" xfId="5" applyFont="1" applyBorder="1" applyAlignment="1">
      <alignment horizontal="center" vertical="center" wrapText="1"/>
    </xf>
    <xf numFmtId="0" fontId="36" fillId="0" borderId="99" xfId="5" applyFont="1" applyBorder="1" applyAlignment="1">
      <alignment horizontal="center" vertical="center" wrapText="1"/>
    </xf>
    <xf numFmtId="0" fontId="36" fillId="0" borderId="100" xfId="5" applyFont="1" applyBorder="1" applyAlignment="1">
      <alignment horizontal="center" vertical="center" wrapText="1"/>
    </xf>
    <xf numFmtId="0" fontId="36" fillId="0" borderId="101" xfId="5" applyFont="1" applyBorder="1" applyAlignment="1">
      <alignment horizontal="center" vertical="center" wrapText="1"/>
    </xf>
    <xf numFmtId="0" fontId="35" fillId="0" borderId="0" xfId="5" applyFont="1" applyAlignment="1">
      <alignment horizontal="left" vertical="top" wrapText="1"/>
    </xf>
    <xf numFmtId="0" fontId="67" fillId="0" borderId="0" xfId="5" applyFont="1" applyAlignment="1">
      <alignment horizontal="center" vertical="center"/>
    </xf>
    <xf numFmtId="0" fontId="36" fillId="0" borderId="138" xfId="5" applyFont="1" applyBorder="1" applyAlignment="1">
      <alignment horizontal="center" vertical="center"/>
    </xf>
    <xf numFmtId="0" fontId="36" fillId="0" borderId="138" xfId="5" applyFont="1" applyBorder="1">
      <alignment vertical="center"/>
    </xf>
    <xf numFmtId="0" fontId="36" fillId="0" borderId="113" xfId="5" applyFont="1" applyBorder="1">
      <alignment vertical="center"/>
    </xf>
    <xf numFmtId="0" fontId="36" fillId="0" borderId="57" xfId="5" applyFont="1" applyBorder="1">
      <alignment vertical="center"/>
    </xf>
    <xf numFmtId="0" fontId="36" fillId="0" borderId="106" xfId="5" applyFont="1" applyBorder="1" applyAlignment="1">
      <alignment horizontal="center" vertical="center"/>
    </xf>
    <xf numFmtId="176" fontId="36" fillId="0" borderId="106" xfId="5" applyNumberFormat="1" applyFont="1" applyBorder="1" applyAlignment="1">
      <alignment horizontal="center" vertical="center"/>
    </xf>
    <xf numFmtId="176" fontId="36" fillId="0" borderId="113" xfId="5" applyNumberFormat="1" applyFont="1" applyBorder="1" applyAlignment="1">
      <alignment horizontal="center" vertical="center"/>
    </xf>
    <xf numFmtId="176" fontId="36" fillId="0" borderId="139" xfId="5" applyNumberFormat="1" applyFont="1" applyBorder="1" applyAlignment="1">
      <alignment horizontal="center" vertical="center"/>
    </xf>
    <xf numFmtId="0" fontId="14" fillId="0" borderId="108" xfId="14" applyFont="1" applyBorder="1" applyAlignment="1">
      <alignment horizontal="center" vertical="center"/>
    </xf>
    <xf numFmtId="0" fontId="14" fillId="0" borderId="1" xfId="14" applyFont="1" applyBorder="1" applyAlignment="1">
      <alignment horizontal="center" vertical="center"/>
    </xf>
    <xf numFmtId="0" fontId="14" fillId="0" borderId="95" xfId="14" applyFont="1" applyBorder="1" applyAlignment="1">
      <alignment horizontal="center" vertical="center"/>
    </xf>
    <xf numFmtId="0" fontId="14" fillId="0" borderId="96" xfId="14" applyFont="1" applyBorder="1" applyAlignment="1">
      <alignment horizontal="center" vertical="center"/>
    </xf>
    <xf numFmtId="0" fontId="14" fillId="0" borderId="1" xfId="14" applyFont="1" applyBorder="1" applyAlignment="1">
      <alignment horizontal="left" vertical="center" shrinkToFit="1"/>
    </xf>
    <xf numFmtId="0" fontId="14" fillId="0" borderId="96" xfId="14" applyFont="1" applyBorder="1" applyAlignment="1">
      <alignment horizontal="left" vertical="center" shrinkToFit="1"/>
    </xf>
    <xf numFmtId="0" fontId="14" fillId="0" borderId="9" xfId="14" applyFont="1" applyBorder="1" applyAlignment="1">
      <alignment horizontal="center" vertical="center" shrinkToFit="1"/>
    </xf>
    <xf numFmtId="0" fontId="14" fillId="0" borderId="8" xfId="14" applyFont="1" applyBorder="1" applyAlignment="1">
      <alignment horizontal="center" vertical="center" shrinkToFit="1"/>
    </xf>
    <xf numFmtId="0" fontId="14" fillId="0" borderId="5" xfId="14" applyFont="1" applyBorder="1" applyAlignment="1">
      <alignment horizontal="center" vertical="center" shrinkToFit="1"/>
    </xf>
    <xf numFmtId="0" fontId="14" fillId="0" borderId="127" xfId="14" applyFont="1" applyBorder="1" applyAlignment="1">
      <alignment horizontal="center" vertical="center" shrinkToFit="1"/>
    </xf>
    <xf numFmtId="0" fontId="14" fillId="0" borderId="147" xfId="14" applyFont="1" applyBorder="1" applyAlignment="1">
      <alignment horizontal="center" vertical="center" shrinkToFit="1"/>
    </xf>
    <xf numFmtId="0" fontId="14" fillId="0" borderId="154" xfId="14" applyFont="1" applyBorder="1" applyAlignment="1">
      <alignment horizontal="center" vertical="center" shrinkToFit="1"/>
    </xf>
    <xf numFmtId="0" fontId="14" fillId="0" borderId="10" xfId="14" applyFont="1" applyBorder="1" applyAlignment="1">
      <alignment horizontal="center" vertical="center" shrinkToFit="1"/>
    </xf>
    <xf numFmtId="0" fontId="14" fillId="0" borderId="14" xfId="14" applyFont="1" applyBorder="1" applyAlignment="1">
      <alignment horizontal="center" vertical="center" shrinkToFit="1"/>
    </xf>
    <xf numFmtId="0" fontId="14" fillId="0" borderId="7" xfId="14" applyFont="1" applyBorder="1" applyAlignment="1">
      <alignment horizontal="center" vertical="center" shrinkToFit="1"/>
    </xf>
    <xf numFmtId="0" fontId="14" fillId="14" borderId="9" xfId="14" applyFont="1" applyFill="1" applyBorder="1" applyAlignment="1">
      <alignment horizontal="left" vertical="center"/>
    </xf>
    <xf numFmtId="0" fontId="14" fillId="14" borderId="8" xfId="14" applyFont="1" applyFill="1" applyBorder="1" applyAlignment="1">
      <alignment horizontal="left" vertical="center"/>
    </xf>
    <xf numFmtId="0" fontId="14" fillId="14" borderId="72" xfId="14" applyFont="1" applyFill="1" applyBorder="1" applyAlignment="1">
      <alignment horizontal="left" vertical="center"/>
    </xf>
    <xf numFmtId="0" fontId="14" fillId="14" borderId="10" xfId="14" applyFont="1" applyFill="1" applyBorder="1" applyAlignment="1">
      <alignment horizontal="left" vertical="center"/>
    </xf>
    <xf numFmtId="0" fontId="14" fillId="14" borderId="14" xfId="14" applyFont="1" applyFill="1" applyBorder="1" applyAlignment="1">
      <alignment horizontal="left" vertical="center"/>
    </xf>
    <xf numFmtId="0" fontId="14" fillId="14" borderId="61" xfId="14" applyFont="1" applyFill="1" applyBorder="1" applyAlignment="1">
      <alignment horizontal="left" vertical="center"/>
    </xf>
    <xf numFmtId="0" fontId="14" fillId="0" borderId="9" xfId="14" applyFont="1" applyBorder="1" applyAlignment="1">
      <alignment horizontal="left" vertical="center" shrinkToFit="1"/>
    </xf>
    <xf numFmtId="0" fontId="14" fillId="0" borderId="8" xfId="14" applyFont="1" applyBorder="1" applyAlignment="1">
      <alignment horizontal="left" vertical="center" shrinkToFit="1"/>
    </xf>
    <xf numFmtId="0" fontId="14" fillId="0" borderId="5" xfId="14" applyFont="1" applyBorder="1" applyAlignment="1">
      <alignment horizontal="left" vertical="center" shrinkToFit="1"/>
    </xf>
    <xf numFmtId="0" fontId="14" fillId="0" borderId="9" xfId="14" applyFont="1" applyBorder="1" applyAlignment="1">
      <alignment horizontal="left" vertical="center"/>
    </xf>
    <xf numFmtId="0" fontId="14" fillId="0" borderId="8" xfId="14" applyFont="1" applyBorder="1" applyAlignment="1">
      <alignment horizontal="left" vertical="center"/>
    </xf>
    <xf numFmtId="0" fontId="14" fillId="0" borderId="72" xfId="14" applyFont="1" applyBorder="1" applyAlignment="1">
      <alignment horizontal="left" vertical="center"/>
    </xf>
    <xf numFmtId="0" fontId="14" fillId="0" borderId="10" xfId="14" applyFont="1" applyBorder="1" applyAlignment="1">
      <alignment horizontal="left" vertical="center" shrinkToFit="1"/>
    </xf>
    <xf numFmtId="0" fontId="14" fillId="0" borderId="14" xfId="14" applyFont="1" applyBorder="1" applyAlignment="1">
      <alignment horizontal="left" vertical="center" shrinkToFit="1"/>
    </xf>
    <xf numFmtId="0" fontId="14" fillId="0" borderId="7" xfId="14" applyFont="1" applyBorder="1" applyAlignment="1">
      <alignment horizontal="left" vertical="center" shrinkToFit="1"/>
    </xf>
    <xf numFmtId="0" fontId="14" fillId="0" borderId="34" xfId="14" applyFont="1" applyBorder="1" applyAlignment="1">
      <alignment horizontal="left" vertical="center"/>
    </xf>
    <xf numFmtId="0" fontId="14" fillId="0" borderId="0" xfId="14" applyFont="1" applyAlignment="1">
      <alignment horizontal="left" vertical="center"/>
    </xf>
    <xf numFmtId="0" fontId="14" fillId="0" borderId="142" xfId="14" applyFont="1" applyBorder="1" applyAlignment="1">
      <alignment horizontal="left" vertical="center"/>
    </xf>
    <xf numFmtId="0" fontId="14" fillId="10" borderId="141" xfId="14" applyFont="1" applyFill="1" applyBorder="1" applyAlignment="1">
      <alignment horizontal="center" vertical="center"/>
    </xf>
    <xf numFmtId="0" fontId="14" fillId="10" borderId="8" xfId="14" applyFont="1" applyFill="1" applyBorder="1" applyAlignment="1">
      <alignment horizontal="center" vertical="center"/>
    </xf>
    <xf numFmtId="0" fontId="14" fillId="10" borderId="5" xfId="14" applyFont="1" applyFill="1" applyBorder="1" applyAlignment="1">
      <alignment horizontal="center" vertical="center"/>
    </xf>
    <xf numFmtId="0" fontId="14" fillId="10" borderId="153" xfId="14" applyFont="1" applyFill="1" applyBorder="1" applyAlignment="1">
      <alignment horizontal="center" vertical="center"/>
    </xf>
    <xf numFmtId="0" fontId="14" fillId="10" borderId="14" xfId="14" applyFont="1" applyFill="1" applyBorder="1" applyAlignment="1">
      <alignment horizontal="center" vertical="center"/>
    </xf>
    <xf numFmtId="0" fontId="14" fillId="10" borderId="7" xfId="14" applyFont="1" applyFill="1" applyBorder="1" applyAlignment="1">
      <alignment horizontal="center" vertical="center"/>
    </xf>
    <xf numFmtId="0" fontId="14" fillId="14" borderId="1" xfId="14" quotePrefix="1" applyFont="1" applyFill="1" applyBorder="1" applyAlignment="1">
      <alignment horizontal="left" vertical="center" shrinkToFit="1"/>
    </xf>
    <xf numFmtId="0" fontId="14" fillId="14" borderId="1" xfId="14" applyFont="1" applyFill="1" applyBorder="1" applyAlignment="1">
      <alignment horizontal="left" vertical="center" shrinkToFit="1"/>
    </xf>
    <xf numFmtId="0" fontId="14" fillId="14" borderId="9" xfId="14" applyFont="1" applyFill="1" applyBorder="1" applyAlignment="1">
      <alignment horizontal="center" vertical="center" shrinkToFit="1"/>
    </xf>
    <xf numFmtId="0" fontId="14" fillId="14" borderId="8" xfId="14" applyFont="1" applyFill="1" applyBorder="1" applyAlignment="1">
      <alignment horizontal="center" vertical="center" shrinkToFit="1"/>
    </xf>
    <xf numFmtId="0" fontId="14" fillId="14" borderId="5" xfId="14" applyFont="1" applyFill="1" applyBorder="1" applyAlignment="1">
      <alignment horizontal="center" vertical="center" shrinkToFit="1"/>
    </xf>
    <xf numFmtId="0" fontId="14" fillId="14" borderId="10" xfId="14" applyFont="1" applyFill="1" applyBorder="1" applyAlignment="1">
      <alignment horizontal="center" vertical="center" shrinkToFit="1"/>
    </xf>
    <xf numFmtId="0" fontId="14" fillId="14" borderId="14" xfId="14" applyFont="1" applyFill="1" applyBorder="1" applyAlignment="1">
      <alignment horizontal="center" vertical="center" shrinkToFit="1"/>
    </xf>
    <xf numFmtId="0" fontId="14" fillId="14" borderId="7" xfId="14" applyFont="1" applyFill="1" applyBorder="1" applyAlignment="1">
      <alignment horizontal="center" vertical="center" shrinkToFit="1"/>
    </xf>
    <xf numFmtId="0" fontId="14" fillId="0" borderId="1" xfId="14" quotePrefix="1" applyFont="1" applyBorder="1" applyAlignment="1">
      <alignment horizontal="left" vertical="center" shrinkToFit="1"/>
    </xf>
    <xf numFmtId="0" fontId="14" fillId="0" borderId="10" xfId="14" applyFont="1" applyBorder="1" applyAlignment="1">
      <alignment horizontal="left" vertical="center"/>
    </xf>
    <xf numFmtId="0" fontId="14" fillId="0" borderId="14" xfId="14" applyFont="1" applyBorder="1" applyAlignment="1">
      <alignment horizontal="left" vertical="center"/>
    </xf>
    <xf numFmtId="0" fontId="14" fillId="0" borderId="61" xfId="14" applyFont="1" applyBorder="1" applyAlignment="1">
      <alignment horizontal="left" vertical="center"/>
    </xf>
    <xf numFmtId="0" fontId="14" fillId="0" borderId="72" xfId="14" applyFont="1" applyBorder="1" applyAlignment="1">
      <alignment horizontal="left" vertical="center" shrinkToFit="1"/>
    </xf>
    <xf numFmtId="0" fontId="14" fillId="0" borderId="61" xfId="14" applyFont="1" applyBorder="1" applyAlignment="1">
      <alignment horizontal="left" vertical="center" shrinkToFit="1"/>
    </xf>
    <xf numFmtId="0" fontId="14" fillId="0" borderId="34" xfId="14" applyFont="1" applyBorder="1" applyAlignment="1">
      <alignment horizontal="center" vertical="center" shrinkToFit="1"/>
    </xf>
    <xf numFmtId="0" fontId="14" fillId="0" borderId="0" xfId="14" applyFont="1" applyAlignment="1">
      <alignment horizontal="center" vertical="center" shrinkToFit="1"/>
    </xf>
    <xf numFmtId="0" fontId="14" fillId="0" borderId="6" xfId="14" applyFont="1" applyBorder="1" applyAlignment="1">
      <alignment horizontal="center" vertical="center" shrinkToFit="1"/>
    </xf>
    <xf numFmtId="0" fontId="14" fillId="0" borderId="34" xfId="14" applyFont="1" applyBorder="1" applyAlignment="1">
      <alignment horizontal="left" vertical="center" shrinkToFit="1"/>
    </xf>
    <xf numFmtId="0" fontId="14" fillId="0" borderId="0" xfId="14" applyFont="1" applyAlignment="1">
      <alignment horizontal="left" vertical="center" shrinkToFit="1"/>
    </xf>
    <xf numFmtId="0" fontId="14" fillId="0" borderId="6" xfId="14" applyFont="1" applyBorder="1" applyAlignment="1">
      <alignment horizontal="left" vertical="center" shrinkToFit="1"/>
    </xf>
    <xf numFmtId="0" fontId="14" fillId="0" borderId="142" xfId="14" applyFont="1" applyBorder="1" applyAlignment="1">
      <alignment horizontal="left" vertical="center" shrinkToFit="1"/>
    </xf>
    <xf numFmtId="0" fontId="14" fillId="14" borderId="9" xfId="14" applyFont="1" applyFill="1" applyBorder="1" applyAlignment="1">
      <alignment horizontal="center" vertical="center"/>
    </xf>
    <xf numFmtId="0" fontId="14" fillId="14" borderId="8" xfId="14" applyFont="1" applyFill="1" applyBorder="1" applyAlignment="1">
      <alignment horizontal="center" vertical="center"/>
    </xf>
    <xf numFmtId="0" fontId="14" fillId="14" borderId="5" xfId="14" applyFont="1" applyFill="1" applyBorder="1" applyAlignment="1">
      <alignment horizontal="center" vertical="center"/>
    </xf>
    <xf numFmtId="0" fontId="14" fillId="14" borderId="10" xfId="14" applyFont="1" applyFill="1" applyBorder="1" applyAlignment="1">
      <alignment horizontal="center" vertical="center"/>
    </xf>
    <xf numFmtId="0" fontId="14" fillId="14" borderId="14" xfId="14" applyFont="1" applyFill="1" applyBorder="1" applyAlignment="1">
      <alignment horizontal="center" vertical="center"/>
    </xf>
    <xf numFmtId="0" fontId="14" fillId="14" borderId="7" xfId="14" applyFont="1" applyFill="1" applyBorder="1" applyAlignment="1">
      <alignment horizontal="center" vertical="center"/>
    </xf>
    <xf numFmtId="0" fontId="14" fillId="14" borderId="72" xfId="14" applyFont="1" applyFill="1" applyBorder="1" applyAlignment="1">
      <alignment horizontal="center" vertical="center"/>
    </xf>
    <xf numFmtId="0" fontId="14" fillId="14" borderId="61" xfId="14" applyFont="1" applyFill="1" applyBorder="1" applyAlignment="1">
      <alignment horizontal="center" vertical="center"/>
    </xf>
    <xf numFmtId="14" fontId="14" fillId="0" borderId="1" xfId="14" applyNumberFormat="1" applyFont="1" applyBorder="1" applyAlignment="1">
      <alignment horizontal="left" vertical="center" shrinkToFit="1"/>
    </xf>
    <xf numFmtId="0" fontId="14" fillId="0" borderId="9" xfId="14" applyFont="1" applyBorder="1" applyAlignment="1">
      <alignment horizontal="center" vertical="center"/>
    </xf>
    <xf numFmtId="0" fontId="14" fillId="0" borderId="8" xfId="14" applyFont="1" applyBorder="1" applyAlignment="1">
      <alignment horizontal="center" vertical="center"/>
    </xf>
    <xf numFmtId="0" fontId="14" fillId="0" borderId="5" xfId="14" applyFont="1" applyBorder="1" applyAlignment="1">
      <alignment horizontal="center" vertical="center"/>
    </xf>
    <xf numFmtId="0" fontId="14" fillId="0" borderId="9" xfId="14" applyFont="1" applyBorder="1" applyAlignment="1">
      <alignment horizontal="center" vertical="center" wrapText="1"/>
    </xf>
    <xf numFmtId="0" fontId="14" fillId="0" borderId="8" xfId="14" applyFont="1" applyBorder="1" applyAlignment="1">
      <alignment horizontal="center" vertical="center" wrapText="1"/>
    </xf>
    <xf numFmtId="0" fontId="14" fillId="0" borderId="5" xfId="14" applyFont="1" applyBorder="1" applyAlignment="1">
      <alignment horizontal="center" vertical="center" wrapText="1"/>
    </xf>
    <xf numFmtId="0" fontId="14" fillId="0" borderId="10" xfId="14" applyFont="1" applyBorder="1" applyAlignment="1">
      <alignment horizontal="center" vertical="center" wrapText="1"/>
    </xf>
    <xf numFmtId="0" fontId="14" fillId="0" borderId="14" xfId="14" applyFont="1" applyBorder="1" applyAlignment="1">
      <alignment horizontal="center" vertical="center" wrapText="1"/>
    </xf>
    <xf numFmtId="0" fontId="14" fillId="0" borderId="7" xfId="14" applyFont="1" applyBorder="1" applyAlignment="1">
      <alignment horizontal="center" vertical="center" wrapText="1"/>
    </xf>
    <xf numFmtId="0" fontId="14" fillId="0" borderId="109" xfId="14" applyFont="1" applyBorder="1" applyAlignment="1">
      <alignment horizontal="center" vertical="center"/>
    </xf>
    <xf numFmtId="0" fontId="14" fillId="0" borderId="10" xfId="14" applyFont="1" applyBorder="1" applyAlignment="1">
      <alignment horizontal="center" vertical="center"/>
    </xf>
    <xf numFmtId="0" fontId="14" fillId="0" borderId="14" xfId="14" applyFont="1" applyBorder="1" applyAlignment="1">
      <alignment horizontal="center" vertical="center"/>
    </xf>
    <xf numFmtId="0" fontId="14" fillId="0" borderId="7" xfId="14" applyFont="1" applyBorder="1" applyAlignment="1">
      <alignment horizontal="center" vertical="center"/>
    </xf>
    <xf numFmtId="0" fontId="14" fillId="0" borderId="8" xfId="14" applyFont="1" applyBorder="1" applyAlignment="1">
      <alignment horizontal="center" shrinkToFit="1"/>
    </xf>
    <xf numFmtId="0" fontId="14" fillId="0" borderId="14" xfId="14" applyFont="1" applyBorder="1" applyAlignment="1">
      <alignment horizontal="center" shrinkToFit="1"/>
    </xf>
    <xf numFmtId="0" fontId="39" fillId="0" borderId="14" xfId="14" applyBorder="1" applyAlignment="1">
      <alignment horizontal="distributed" vertical="justify"/>
    </xf>
    <xf numFmtId="0" fontId="14" fillId="0" borderId="14" xfId="14" applyFont="1" applyBorder="1" applyAlignment="1">
      <alignment horizontal="distributed" vertical="center"/>
    </xf>
    <xf numFmtId="0" fontId="14" fillId="0" borderId="14" xfId="14" applyFont="1" applyBorder="1" applyAlignment="1">
      <alignment horizontal="distributed" vertical="justify"/>
    </xf>
    <xf numFmtId="0" fontId="68" fillId="0" borderId="0" xfId="14" applyFont="1" applyAlignment="1">
      <alignment horizontal="center" vertical="center"/>
    </xf>
    <xf numFmtId="0" fontId="111" fillId="0" borderId="0" xfId="14" applyFont="1" applyAlignment="1">
      <alignment horizontal="left" wrapText="1"/>
    </xf>
    <xf numFmtId="0" fontId="111" fillId="0" borderId="14" xfId="14" applyFont="1" applyBorder="1" applyAlignment="1">
      <alignment horizontal="left" wrapText="1"/>
    </xf>
    <xf numFmtId="0" fontId="14" fillId="0" borderId="0" xfId="14" applyFont="1" applyAlignment="1">
      <alignment horizontal="center"/>
    </xf>
    <xf numFmtId="0" fontId="14" fillId="0" borderId="14" xfId="14" applyFont="1" applyBorder="1" applyAlignment="1">
      <alignment horizontal="center"/>
    </xf>
    <xf numFmtId="0" fontId="71" fillId="0" borderId="1" xfId="0" applyFont="1" applyBorder="1" applyAlignment="1">
      <alignment horizontal="center" vertical="center"/>
    </xf>
    <xf numFmtId="0" fontId="71" fillId="0" borderId="9" xfId="0" applyFont="1" applyBorder="1" applyAlignment="1">
      <alignment horizontal="center" vertical="center"/>
    </xf>
    <xf numFmtId="0" fontId="71" fillId="0" borderId="8" xfId="0" applyFont="1" applyBorder="1" applyAlignment="1">
      <alignment horizontal="center" vertical="center"/>
    </xf>
    <xf numFmtId="0" fontId="71" fillId="0" borderId="5" xfId="0" applyFont="1" applyBorder="1" applyAlignment="1">
      <alignment horizontal="center" vertical="center"/>
    </xf>
    <xf numFmtId="0" fontId="71" fillId="0" borderId="155" xfId="0" applyFont="1" applyBorder="1" applyAlignment="1">
      <alignment horizontal="center" vertical="center"/>
    </xf>
    <xf numFmtId="0" fontId="71" fillId="0" borderId="156" xfId="0" applyFont="1" applyBorder="1" applyAlignment="1">
      <alignment horizontal="center" vertical="center"/>
    </xf>
    <xf numFmtId="0" fontId="71" fillId="0" borderId="157" xfId="0" applyFont="1" applyBorder="1" applyAlignment="1">
      <alignment horizontal="center" vertical="center"/>
    </xf>
    <xf numFmtId="0" fontId="71" fillId="0" borderId="158" xfId="0" applyFont="1" applyBorder="1" applyAlignment="1">
      <alignment horizontal="center" vertical="center"/>
    </xf>
    <xf numFmtId="0" fontId="71" fillId="0" borderId="159" xfId="0" applyFont="1" applyBorder="1" applyAlignment="1">
      <alignment horizontal="center" vertical="center"/>
    </xf>
    <xf numFmtId="0" fontId="71" fillId="0" borderId="160" xfId="0" applyFont="1" applyBorder="1" applyAlignment="1">
      <alignment horizontal="center" vertical="center"/>
    </xf>
    <xf numFmtId="0" fontId="72" fillId="0" borderId="0" xfId="0" applyFont="1" applyAlignment="1">
      <alignment horizontal="center" vertical="center"/>
    </xf>
    <xf numFmtId="0" fontId="71" fillId="0" borderId="11" xfId="0" applyFont="1" applyBorder="1" applyAlignment="1">
      <alignment horizontal="center" vertical="center" wrapText="1"/>
    </xf>
    <xf numFmtId="0" fontId="71" fillId="0" borderId="12" xfId="0" applyFont="1" applyBorder="1" applyAlignment="1">
      <alignment horizontal="center" vertical="center" wrapText="1"/>
    </xf>
    <xf numFmtId="0" fontId="71" fillId="0" borderId="11" xfId="0" applyFont="1" applyBorder="1" applyAlignment="1">
      <alignment horizontal="distributed" vertical="center" indent="2"/>
    </xf>
    <xf numFmtId="0" fontId="71" fillId="0" borderId="12" xfId="0" applyFont="1" applyBorder="1" applyAlignment="1">
      <alignment horizontal="distributed" vertical="center" indent="2"/>
    </xf>
    <xf numFmtId="0" fontId="71" fillId="0" borderId="13" xfId="0" applyFont="1" applyBorder="1" applyAlignment="1">
      <alignment horizontal="distributed" vertical="center" indent="2"/>
    </xf>
    <xf numFmtId="185" fontId="24" fillId="0" borderId="0" xfId="3" applyNumberFormat="1" applyFont="1" applyAlignment="1">
      <alignment horizontal="right" vertical="center"/>
    </xf>
    <xf numFmtId="0" fontId="24" fillId="0" borderId="180" xfId="3" applyFont="1" applyBorder="1" applyAlignment="1">
      <alignment horizontal="justify" vertical="center"/>
    </xf>
    <xf numFmtId="0" fontId="24" fillId="0" borderId="14" xfId="3" applyFont="1" applyBorder="1" applyAlignment="1">
      <alignment horizontal="justify" vertical="center"/>
    </xf>
    <xf numFmtId="0" fontId="24" fillId="0" borderId="181" xfId="3" applyFont="1" applyBorder="1" applyAlignment="1">
      <alignment horizontal="justify" vertical="center"/>
    </xf>
    <xf numFmtId="0" fontId="24" fillId="0" borderId="0" xfId="3" applyFont="1" applyAlignment="1">
      <alignment horizontal="justify" vertical="center" wrapText="1"/>
    </xf>
    <xf numFmtId="0" fontId="0" fillId="0" borderId="0" xfId="0" applyAlignment="1">
      <alignment horizontal="justify" vertical="center" wrapText="1"/>
    </xf>
    <xf numFmtId="0" fontId="24" fillId="0" borderId="178" xfId="3" applyFont="1" applyBorder="1" applyAlignment="1">
      <alignment horizontal="center" vertical="center"/>
    </xf>
    <xf numFmtId="0" fontId="24" fillId="0" borderId="176" xfId="3" applyFont="1" applyBorder="1" applyAlignment="1">
      <alignment horizontal="center" vertical="center"/>
    </xf>
    <xf numFmtId="0" fontId="24" fillId="0" borderId="179" xfId="3" applyFont="1" applyBorder="1" applyAlignment="1">
      <alignment horizontal="center" vertical="center"/>
    </xf>
    <xf numFmtId="0" fontId="24" fillId="0" borderId="22" xfId="3" applyFont="1" applyBorder="1" applyAlignment="1">
      <alignment horizontal="justify" vertical="center"/>
    </xf>
    <xf numFmtId="0" fontId="24" fillId="0" borderId="0" xfId="3" applyFont="1" applyAlignment="1">
      <alignment horizontal="justify" vertical="center"/>
    </xf>
    <xf numFmtId="0" fontId="24" fillId="0" borderId="23" xfId="3" applyFont="1" applyBorder="1" applyAlignment="1">
      <alignment horizontal="justify" vertical="center"/>
    </xf>
    <xf numFmtId="176" fontId="24" fillId="0" borderId="0" xfId="3" applyNumberFormat="1" applyFont="1" applyAlignment="1">
      <alignment horizontal="left" vertical="center"/>
    </xf>
    <xf numFmtId="0" fontId="0" fillId="0" borderId="0" xfId="0" applyAlignment="1">
      <alignment horizontal="left" vertical="center"/>
    </xf>
    <xf numFmtId="0" fontId="24" fillId="0" borderId="30" xfId="5" applyFont="1" applyBorder="1" applyAlignment="1">
      <alignment horizontal="center" vertical="center"/>
    </xf>
    <xf numFmtId="0" fontId="24" fillId="0" borderId="164" xfId="5" applyFont="1" applyBorder="1" applyAlignment="1">
      <alignment horizontal="center" vertical="center"/>
    </xf>
    <xf numFmtId="0" fontId="24" fillId="0" borderId="22" xfId="5" applyFont="1" applyBorder="1" applyAlignment="1">
      <alignment horizontal="center" vertical="center"/>
    </xf>
    <xf numFmtId="0" fontId="24" fillId="0" borderId="30" xfId="5" applyFont="1" applyBorder="1">
      <alignment vertical="center"/>
    </xf>
    <xf numFmtId="0" fontId="24" fillId="0" borderId="22" xfId="5" applyFont="1" applyBorder="1" applyAlignment="1">
      <alignment vertical="top" wrapText="1"/>
    </xf>
    <xf numFmtId="0" fontId="24" fillId="0" borderId="0" xfId="5" applyFont="1" applyAlignment="1">
      <alignment vertical="top" wrapText="1"/>
    </xf>
    <xf numFmtId="0" fontId="24" fillId="0" borderId="23" xfId="5" applyFont="1" applyBorder="1" applyAlignment="1">
      <alignment vertical="top" wrapText="1"/>
    </xf>
    <xf numFmtId="0" fontId="24" fillId="0" borderId="28" xfId="5" applyFont="1" applyBorder="1" applyAlignment="1">
      <alignment vertical="top" wrapText="1"/>
    </xf>
    <xf numFmtId="0" fontId="24" fillId="0" borderId="29" xfId="5" applyFont="1" applyBorder="1" applyAlignment="1">
      <alignment vertical="top" wrapText="1"/>
    </xf>
    <xf numFmtId="0" fontId="24" fillId="0" borderId="27" xfId="5" applyFont="1" applyBorder="1" applyAlignment="1">
      <alignment vertical="top" wrapText="1"/>
    </xf>
    <xf numFmtId="0" fontId="24" fillId="0" borderId="30" xfId="5" applyFont="1" applyBorder="1" applyAlignment="1">
      <alignment horizontal="center" vertical="center" wrapText="1"/>
    </xf>
    <xf numFmtId="0" fontId="24" fillId="0" borderId="164" xfId="5" applyFont="1" applyBorder="1" applyAlignment="1">
      <alignment horizontal="center" vertical="center" wrapText="1"/>
    </xf>
    <xf numFmtId="188" fontId="24" fillId="0" borderId="30" xfId="5" applyNumberFormat="1" applyFont="1" applyBorder="1">
      <alignment vertical="center"/>
    </xf>
    <xf numFmtId="176" fontId="24" fillId="0" borderId="161" xfId="5" applyNumberFormat="1" applyFont="1" applyBorder="1" applyAlignment="1">
      <alignment horizontal="center" vertical="center"/>
    </xf>
    <xf numFmtId="176" fontId="24" fillId="0" borderId="162" xfId="5" applyNumberFormat="1" applyFont="1" applyBorder="1" applyAlignment="1">
      <alignment horizontal="center" vertical="center"/>
    </xf>
    <xf numFmtId="0" fontId="24" fillId="0" borderId="162" xfId="5" applyFont="1" applyBorder="1">
      <alignment vertical="center"/>
    </xf>
    <xf numFmtId="0" fontId="31" fillId="0" borderId="0" xfId="5" applyFont="1" applyAlignment="1">
      <alignment horizontal="center" vertical="center"/>
    </xf>
    <xf numFmtId="0" fontId="24" fillId="0" borderId="30" xfId="5" applyFont="1" applyBorder="1" applyAlignment="1">
      <alignment vertical="center" wrapText="1"/>
    </xf>
    <xf numFmtId="176" fontId="24" fillId="0" borderId="163" xfId="5" applyNumberFormat="1" applyFont="1" applyBorder="1" applyAlignment="1">
      <alignment horizontal="center" vertical="center"/>
    </xf>
    <xf numFmtId="0" fontId="24" fillId="0" borderId="0" xfId="15" applyFont="1" applyAlignment="1">
      <alignment horizontal="left" vertical="center" wrapText="1"/>
    </xf>
    <xf numFmtId="0" fontId="24" fillId="0" borderId="0" xfId="4" applyFont="1" applyAlignment="1">
      <alignment horizontal="left" vertical="top" wrapText="1"/>
    </xf>
    <xf numFmtId="176" fontId="24" fillId="0" borderId="0" xfId="15" applyNumberFormat="1" applyFont="1" applyAlignment="1">
      <alignment horizontal="center" vertical="center" shrinkToFit="1"/>
    </xf>
    <xf numFmtId="38" fontId="24" fillId="0" borderId="0" xfId="25" applyFont="1" applyFill="1" applyAlignment="1">
      <alignment horizontal="center" vertical="center"/>
    </xf>
    <xf numFmtId="0" fontId="24" fillId="0" borderId="0" xfId="15" applyFont="1" applyAlignment="1">
      <alignment vertical="center" shrinkToFit="1"/>
    </xf>
    <xf numFmtId="0" fontId="24" fillId="0" borderId="0" xfId="15" applyFont="1" applyAlignment="1">
      <alignment vertical="center"/>
    </xf>
    <xf numFmtId="176" fontId="24" fillId="0" borderId="0" xfId="15" applyNumberFormat="1" applyFont="1" applyAlignment="1">
      <alignment horizontal="left" vertical="center" shrinkToFit="1"/>
    </xf>
    <xf numFmtId="0" fontId="24" fillId="0" borderId="0" xfId="15" applyFont="1" applyAlignment="1">
      <alignment horizontal="right" vertical="center"/>
    </xf>
    <xf numFmtId="0" fontId="24" fillId="0" borderId="0" xfId="15" applyFont="1" applyAlignment="1">
      <alignment horizontal="left" vertical="center" shrinkToFit="1"/>
    </xf>
    <xf numFmtId="38" fontId="24" fillId="0" borderId="0" xfId="16" applyFont="1" applyFill="1" applyAlignment="1">
      <alignment horizontal="center" vertical="center" shrinkToFit="1"/>
    </xf>
    <xf numFmtId="0" fontId="24" fillId="0" borderId="0" xfId="4" applyFont="1" applyAlignment="1">
      <alignment horizontal="left" vertical="center" shrinkToFit="1"/>
    </xf>
    <xf numFmtId="176" fontId="24" fillId="0" borderId="12" xfId="4" applyNumberFormat="1" applyFont="1" applyBorder="1" applyAlignment="1">
      <alignment horizontal="center" vertical="center" shrinkToFit="1"/>
    </xf>
    <xf numFmtId="176" fontId="24" fillId="0" borderId="13" xfId="4" applyNumberFormat="1" applyFont="1" applyBorder="1" applyAlignment="1">
      <alignment horizontal="center" vertical="center" shrinkToFit="1"/>
    </xf>
    <xf numFmtId="0" fontId="24" fillId="0" borderId="11" xfId="4" applyFont="1" applyBorder="1" applyAlignment="1">
      <alignment vertical="center" wrapText="1"/>
    </xf>
    <xf numFmtId="0" fontId="24" fillId="0" borderId="12" xfId="4" applyFont="1" applyBorder="1" applyAlignment="1">
      <alignment vertical="center" wrapText="1"/>
    </xf>
    <xf numFmtId="0" fontId="24" fillId="0" borderId="13" xfId="4" applyFont="1" applyBorder="1" applyAlignment="1">
      <alignment vertical="center" wrapText="1"/>
    </xf>
    <xf numFmtId="0" fontId="24" fillId="0" borderId="11" xfId="4" applyFont="1" applyBorder="1" applyAlignment="1">
      <alignment horizontal="center" vertical="center"/>
    </xf>
    <xf numFmtId="0" fontId="24" fillId="0" borderId="12" xfId="4" applyFont="1" applyBorder="1" applyAlignment="1">
      <alignment horizontal="center" vertical="center"/>
    </xf>
    <xf numFmtId="38" fontId="24" fillId="0" borderId="12" xfId="16" applyFont="1" applyFill="1" applyBorder="1" applyAlignment="1">
      <alignment horizontal="center" vertical="center" shrinkToFit="1"/>
    </xf>
    <xf numFmtId="38" fontId="24" fillId="0" borderId="13" xfId="16" applyFont="1" applyFill="1" applyBorder="1" applyAlignment="1">
      <alignment horizontal="center" vertical="center" shrinkToFit="1"/>
    </xf>
    <xf numFmtId="176" fontId="24" fillId="0" borderId="11" xfId="4" applyNumberFormat="1" applyFont="1" applyBorder="1" applyAlignment="1">
      <alignment horizontal="center" vertical="center" shrinkToFit="1"/>
    </xf>
    <xf numFmtId="0" fontId="24" fillId="0" borderId="13" xfId="4" applyFont="1" applyBorder="1" applyAlignment="1">
      <alignment horizontal="center" vertical="center"/>
    </xf>
    <xf numFmtId="0" fontId="28" fillId="0" borderId="2" xfId="26" applyBorder="1" applyAlignment="1">
      <alignment horizontal="center" vertical="center"/>
    </xf>
    <xf numFmtId="0" fontId="28" fillId="0" borderId="4" xfId="26" applyBorder="1" applyAlignment="1">
      <alignment horizontal="center" vertical="center"/>
    </xf>
    <xf numFmtId="176" fontId="28" fillId="0" borderId="12" xfId="26" applyNumberFormat="1" applyBorder="1" applyAlignment="1">
      <alignment horizontal="center" vertical="center" shrinkToFit="1"/>
    </xf>
    <xf numFmtId="176" fontId="28" fillId="0" borderId="13" xfId="26" applyNumberFormat="1" applyBorder="1" applyAlignment="1">
      <alignment horizontal="center" vertical="center" shrinkToFit="1"/>
    </xf>
    <xf numFmtId="176" fontId="28" fillId="0" borderId="0" xfId="26" applyNumberFormat="1" applyAlignment="1">
      <alignment horizontal="center" vertical="center" shrinkToFit="1"/>
    </xf>
    <xf numFmtId="0" fontId="28" fillId="0" borderId="0" xfId="26" applyAlignment="1">
      <alignment vertical="center" shrinkToFit="1"/>
    </xf>
    <xf numFmtId="0" fontId="86" fillId="0" borderId="0" xfId="26" applyFont="1" applyAlignment="1">
      <alignment horizontal="center" vertical="center"/>
    </xf>
    <xf numFmtId="0" fontId="28" fillId="0" borderId="11" xfId="26" applyBorder="1" applyAlignment="1">
      <alignment vertical="center" wrapText="1"/>
    </xf>
    <xf numFmtId="0" fontId="28" fillId="0" borderId="12" xfId="26" applyBorder="1" applyAlignment="1">
      <alignment vertical="center" wrapText="1"/>
    </xf>
    <xf numFmtId="0" fontId="28" fillId="0" borderId="13" xfId="26" applyBorder="1" applyAlignment="1">
      <alignment vertical="center" wrapText="1"/>
    </xf>
    <xf numFmtId="38" fontId="24" fillId="0" borderId="29" xfId="16" applyFont="1" applyFill="1" applyBorder="1" applyAlignment="1">
      <alignment horizontal="center" vertical="center"/>
    </xf>
    <xf numFmtId="0" fontId="19" fillId="0" borderId="0" xfId="4" applyAlignment="1">
      <alignment vertical="center" wrapText="1"/>
    </xf>
    <xf numFmtId="0" fontId="19" fillId="0" borderId="0" xfId="4" applyAlignment="1">
      <alignment horizontal="center" shrinkToFit="1"/>
    </xf>
    <xf numFmtId="179" fontId="24" fillId="0" borderId="0" xfId="4" applyNumberFormat="1" applyFont="1" applyAlignment="1">
      <alignment horizontal="center" vertical="center"/>
    </xf>
    <xf numFmtId="0" fontId="24" fillId="0" borderId="0" xfId="4" applyFont="1" applyAlignment="1">
      <alignment horizontal="left" vertical="center" wrapText="1"/>
    </xf>
    <xf numFmtId="0" fontId="73" fillId="0" borderId="0" xfId="4" applyFont="1" applyAlignment="1">
      <alignment horizontal="left" vertical="center" shrinkToFit="1"/>
    </xf>
    <xf numFmtId="0" fontId="24" fillId="0" borderId="17" xfId="4" applyFont="1" applyBorder="1" applyAlignment="1">
      <alignment horizontal="center" vertical="center"/>
    </xf>
    <xf numFmtId="0" fontId="19" fillId="0" borderId="11" xfId="4" applyBorder="1" applyAlignment="1">
      <alignment vertical="center" wrapText="1"/>
    </xf>
    <xf numFmtId="0" fontId="19" fillId="0" borderId="12" xfId="4" applyBorder="1">
      <alignment vertical="center"/>
    </xf>
    <xf numFmtId="0" fontId="19" fillId="0" borderId="12" xfId="4" applyBorder="1" applyAlignment="1">
      <alignment horizontal="center" vertical="center"/>
    </xf>
    <xf numFmtId="0" fontId="19" fillId="0" borderId="13" xfId="4" applyBorder="1" applyAlignment="1">
      <alignment horizontal="center" vertical="center"/>
    </xf>
    <xf numFmtId="0" fontId="19" fillId="0" borderId="13" xfId="4" applyBorder="1">
      <alignment vertical="center"/>
    </xf>
    <xf numFmtId="0" fontId="19" fillId="0" borderId="12" xfId="4" applyBorder="1" applyAlignment="1">
      <alignment vertical="center" wrapText="1"/>
    </xf>
    <xf numFmtId="0" fontId="19" fillId="0" borderId="13" xfId="4" applyBorder="1" applyAlignment="1">
      <alignment vertical="center" wrapText="1"/>
    </xf>
    <xf numFmtId="0" fontId="19" fillId="0" borderId="11" xfId="4" applyBorder="1">
      <alignment vertical="center"/>
    </xf>
    <xf numFmtId="38" fontId="19" fillId="0" borderId="14" xfId="16" applyFont="1" applyFill="1" applyBorder="1" applyAlignment="1">
      <alignment horizontal="center" vertical="center"/>
    </xf>
    <xf numFmtId="38" fontId="19" fillId="0" borderId="7" xfId="16" applyFont="1" applyFill="1" applyBorder="1" applyAlignment="1">
      <alignment horizontal="center" vertical="center"/>
    </xf>
    <xf numFmtId="38" fontId="19" fillId="0" borderId="12" xfId="16" applyFont="1" applyFill="1" applyBorder="1" applyAlignment="1">
      <alignment horizontal="center" vertical="center" shrinkToFit="1"/>
    </xf>
    <xf numFmtId="38" fontId="19" fillId="0" borderId="13" xfId="16" applyFont="1" applyFill="1" applyBorder="1" applyAlignment="1">
      <alignment horizontal="center" vertical="center" shrinkToFit="1"/>
    </xf>
    <xf numFmtId="0" fontId="19" fillId="0" borderId="11" xfId="4" applyBorder="1" applyAlignment="1">
      <alignment horizontal="center" vertical="center" shrinkToFit="1"/>
    </xf>
    <xf numFmtId="0" fontId="19" fillId="0" borderId="12" xfId="4" applyBorder="1" applyAlignment="1">
      <alignment horizontal="center" vertical="center" shrinkToFit="1"/>
    </xf>
    <xf numFmtId="0" fontId="19" fillId="0" borderId="9" xfId="4" applyBorder="1" applyAlignment="1">
      <alignment vertical="center" wrapText="1"/>
    </xf>
    <xf numFmtId="0" fontId="19" fillId="0" borderId="8" xfId="4" applyBorder="1" applyAlignment="1">
      <alignment vertical="center" wrapText="1"/>
    </xf>
    <xf numFmtId="0" fontId="19" fillId="0" borderId="34" xfId="4" applyBorder="1" applyAlignment="1">
      <alignment vertical="center" wrapText="1"/>
    </xf>
    <xf numFmtId="0" fontId="19" fillId="0" borderId="10" xfId="4" applyBorder="1" applyAlignment="1">
      <alignment vertical="center" wrapText="1"/>
    </xf>
    <xf numFmtId="0" fontId="19" fillId="0" borderId="14" xfId="4" applyBorder="1" applyAlignment="1">
      <alignment vertical="center" wrapText="1"/>
    </xf>
    <xf numFmtId="0" fontId="19" fillId="0" borderId="8" xfId="4" applyBorder="1" applyAlignment="1">
      <alignment horizontal="center" vertical="center"/>
    </xf>
    <xf numFmtId="0" fontId="19" fillId="0" borderId="5" xfId="4" applyBorder="1" applyAlignment="1">
      <alignment horizontal="center" vertical="center"/>
    </xf>
    <xf numFmtId="0" fontId="19" fillId="0" borderId="6" xfId="4" applyBorder="1" applyAlignment="1">
      <alignment horizontal="center" vertical="center"/>
    </xf>
    <xf numFmtId="0" fontId="19" fillId="0" borderId="14" xfId="4" applyBorder="1" applyAlignment="1">
      <alignment horizontal="center" vertical="center"/>
    </xf>
    <xf numFmtId="0" fontId="19" fillId="0" borderId="7" xfId="4" applyBorder="1" applyAlignment="1">
      <alignment horizontal="center" vertical="center"/>
    </xf>
    <xf numFmtId="0" fontId="19" fillId="0" borderId="9" xfId="4" applyBorder="1" applyAlignment="1">
      <alignment horizontal="center" vertical="center"/>
    </xf>
    <xf numFmtId="0" fontId="19" fillId="0" borderId="34" xfId="4" applyBorder="1" applyAlignment="1">
      <alignment horizontal="center" vertical="center"/>
    </xf>
    <xf numFmtId="0" fontId="19" fillId="0" borderId="10" xfId="4" applyBorder="1" applyAlignment="1">
      <alignment horizontal="center" vertical="center"/>
    </xf>
    <xf numFmtId="38" fontId="19" fillId="0" borderId="0" xfId="16" applyFont="1" applyFill="1" applyBorder="1" applyAlignment="1">
      <alignment horizontal="center" vertical="center"/>
    </xf>
    <xf numFmtId="38" fontId="19" fillId="0" borderId="6" xfId="16" applyFont="1" applyFill="1" applyBorder="1" applyAlignment="1">
      <alignment horizontal="center" vertical="center"/>
    </xf>
    <xf numFmtId="0" fontId="19" fillId="0" borderId="5" xfId="4" applyBorder="1" applyAlignment="1">
      <alignment vertical="center" wrapText="1"/>
    </xf>
    <xf numFmtId="0" fontId="19" fillId="0" borderId="6" xfId="4" applyBorder="1" applyAlignment="1">
      <alignment vertical="center" wrapText="1"/>
    </xf>
    <xf numFmtId="0" fontId="19" fillId="0" borderId="7" xfId="4" applyBorder="1" applyAlignment="1">
      <alignment vertical="center" wrapText="1"/>
    </xf>
    <xf numFmtId="0" fontId="32" fillId="0" borderId="34" xfId="4" applyFont="1" applyBorder="1" applyAlignment="1">
      <alignment vertical="center" wrapText="1"/>
    </xf>
    <xf numFmtId="0" fontId="32" fillId="0" borderId="0" xfId="4" applyFont="1" applyAlignment="1">
      <alignment vertical="center" wrapText="1"/>
    </xf>
    <xf numFmtId="0" fontId="32" fillId="0" borderId="10" xfId="4" applyFont="1" applyBorder="1" applyAlignment="1">
      <alignment vertical="center" wrapText="1"/>
    </xf>
    <xf numFmtId="0" fontId="32" fillId="0" borderId="14" xfId="4" applyFont="1" applyBorder="1" applyAlignment="1">
      <alignment vertical="center" wrapText="1"/>
    </xf>
    <xf numFmtId="38" fontId="19" fillId="0" borderId="12" xfId="16" applyFont="1" applyFill="1" applyBorder="1" applyAlignment="1">
      <alignment horizontal="center" vertical="center"/>
    </xf>
    <xf numFmtId="38" fontId="19" fillId="0" borderId="13" xfId="16" applyFont="1" applyFill="1" applyBorder="1" applyAlignment="1">
      <alignment horizontal="center" vertical="center"/>
    </xf>
    <xf numFmtId="0" fontId="19" fillId="0" borderId="11" xfId="4" applyBorder="1" applyAlignment="1">
      <alignment horizontal="center" vertical="center"/>
    </xf>
    <xf numFmtId="0" fontId="24" fillId="0" borderId="11" xfId="4" applyFont="1" applyBorder="1" applyAlignment="1">
      <alignment horizontal="center" vertical="center" wrapText="1"/>
    </xf>
    <xf numFmtId="0" fontId="24" fillId="0" borderId="12" xfId="4" applyFont="1" applyBorder="1" applyAlignment="1">
      <alignment horizontal="center" vertical="center" wrapText="1"/>
    </xf>
    <xf numFmtId="38" fontId="24" fillId="0" borderId="12" xfId="16" applyFont="1" applyFill="1" applyBorder="1" applyAlignment="1">
      <alignment vertical="center"/>
    </xf>
    <xf numFmtId="38" fontId="24" fillId="0" borderId="12" xfId="16" applyFont="1" applyFill="1" applyBorder="1" applyAlignment="1">
      <alignment vertical="center" shrinkToFit="1"/>
    </xf>
    <xf numFmtId="38" fontId="24" fillId="0" borderId="13" xfId="16" applyFont="1" applyFill="1" applyBorder="1" applyAlignment="1">
      <alignment vertical="center" shrinkToFit="1"/>
    </xf>
    <xf numFmtId="38" fontId="24" fillId="0" borderId="13" xfId="16" applyFont="1" applyFill="1" applyBorder="1" applyAlignment="1">
      <alignment vertical="center"/>
    </xf>
    <xf numFmtId="0" fontId="24" fillId="0" borderId="172" xfId="4" applyFont="1" applyBorder="1" applyAlignment="1">
      <alignment horizontal="center" vertical="center"/>
    </xf>
    <xf numFmtId="0" fontId="24" fillId="0" borderId="171" xfId="4" applyFont="1" applyBorder="1" applyAlignment="1">
      <alignment horizontal="center" vertical="center"/>
    </xf>
    <xf numFmtId="0" fontId="24" fillId="0" borderId="8" xfId="4" applyFont="1" applyBorder="1" applyAlignment="1">
      <alignment horizontal="center" vertical="center"/>
    </xf>
    <xf numFmtId="0" fontId="24" fillId="0" borderId="5" xfId="4" applyFont="1" applyBorder="1" applyAlignment="1">
      <alignment horizontal="center" vertical="center"/>
    </xf>
    <xf numFmtId="0" fontId="24" fillId="0" borderId="9" xfId="4" applyFont="1" applyBorder="1" applyAlignment="1">
      <alignment horizontal="center" vertical="center"/>
    </xf>
    <xf numFmtId="0" fontId="24" fillId="0" borderId="10" xfId="4" applyFont="1" applyBorder="1" applyAlignment="1">
      <alignment horizontal="center" vertical="center"/>
    </xf>
    <xf numFmtId="0" fontId="24" fillId="0" borderId="173" xfId="4" applyFont="1" applyBorder="1" applyAlignment="1">
      <alignment horizontal="center" vertical="center"/>
    </xf>
    <xf numFmtId="0" fontId="24" fillId="0" borderId="174" xfId="4" applyFont="1" applyBorder="1" applyAlignment="1">
      <alignment horizontal="center" vertical="center"/>
    </xf>
    <xf numFmtId="0" fontId="24" fillId="0" borderId="0" xfId="15" applyFont="1" applyAlignment="1">
      <alignment vertical="center" wrapText="1"/>
    </xf>
    <xf numFmtId="0" fontId="24" fillId="0" borderId="11" xfId="15" applyFont="1" applyBorder="1" applyAlignment="1">
      <alignment horizontal="center" vertical="center"/>
    </xf>
    <xf numFmtId="0" fontId="24" fillId="0" borderId="12" xfId="15" applyFont="1" applyBorder="1" applyAlignment="1">
      <alignment horizontal="center" vertical="center"/>
    </xf>
    <xf numFmtId="0" fontId="24" fillId="0" borderId="13" xfId="15" applyFont="1" applyBorder="1" applyAlignment="1">
      <alignment horizontal="center" vertical="center"/>
    </xf>
    <xf numFmtId="0" fontId="24" fillId="0" borderId="9" xfId="15" applyFont="1" applyBorder="1" applyAlignment="1">
      <alignment horizontal="center" vertical="center"/>
    </xf>
    <xf numFmtId="0" fontId="24" fillId="0" borderId="8" xfId="15" applyFont="1" applyBorder="1" applyAlignment="1">
      <alignment horizontal="center" vertical="center"/>
    </xf>
    <xf numFmtId="176" fontId="24" fillId="0" borderId="8" xfId="15" applyNumberFormat="1" applyFont="1" applyBorder="1" applyAlignment="1">
      <alignment horizontal="center" vertical="center" shrinkToFit="1"/>
    </xf>
    <xf numFmtId="176" fontId="24" fillId="0" borderId="5" xfId="15" applyNumberFormat="1" applyFont="1" applyBorder="1" applyAlignment="1">
      <alignment horizontal="center" vertical="center" shrinkToFit="1"/>
    </xf>
    <xf numFmtId="0" fontId="24" fillId="0" borderId="10" xfId="15" applyFont="1" applyBorder="1" applyAlignment="1">
      <alignment horizontal="center" vertical="center"/>
    </xf>
    <xf numFmtId="0" fontId="24" fillId="0" borderId="14" xfId="15" applyFont="1" applyBorder="1" applyAlignment="1">
      <alignment horizontal="center" vertical="center"/>
    </xf>
    <xf numFmtId="176" fontId="24" fillId="0" borderId="14" xfId="15" applyNumberFormat="1" applyFont="1" applyBorder="1" applyAlignment="1">
      <alignment horizontal="center" vertical="center" shrinkToFit="1"/>
    </xf>
    <xf numFmtId="176" fontId="24" fillId="0" borderId="7" xfId="15" applyNumberFormat="1" applyFont="1" applyBorder="1" applyAlignment="1">
      <alignment horizontal="center" vertical="center" shrinkToFit="1"/>
    </xf>
    <xf numFmtId="0" fontId="24" fillId="0" borderId="9" xfId="15" applyFont="1" applyBorder="1" applyAlignment="1">
      <alignment horizontal="left" vertical="top" wrapText="1"/>
    </xf>
    <xf numFmtId="0" fontId="24" fillId="0" borderId="8" xfId="15" applyFont="1" applyBorder="1" applyAlignment="1">
      <alignment horizontal="left" vertical="top" wrapText="1"/>
    </xf>
    <xf numFmtId="0" fontId="24" fillId="0" borderId="5" xfId="15" applyFont="1" applyBorder="1" applyAlignment="1">
      <alignment horizontal="left" vertical="top" wrapText="1"/>
    </xf>
    <xf numFmtId="0" fontId="24" fillId="0" borderId="34" xfId="15" applyFont="1" applyBorder="1" applyAlignment="1">
      <alignment horizontal="left" vertical="top" wrapText="1"/>
    </xf>
    <xf numFmtId="0" fontId="24" fillId="0" borderId="0" xfId="15" applyFont="1" applyAlignment="1">
      <alignment horizontal="left" vertical="top" wrapText="1"/>
    </xf>
    <xf numFmtId="0" fontId="24" fillId="0" borderId="6" xfId="15" applyFont="1" applyBorder="1" applyAlignment="1">
      <alignment horizontal="left" vertical="top" wrapText="1"/>
    </xf>
    <xf numFmtId="0" fontId="24" fillId="0" borderId="10" xfId="15" applyFont="1" applyBorder="1" applyAlignment="1">
      <alignment horizontal="left" vertical="top" wrapText="1"/>
    </xf>
    <xf numFmtId="0" fontId="24" fillId="0" borderId="14" xfId="15" applyFont="1" applyBorder="1" applyAlignment="1">
      <alignment horizontal="left" vertical="top" wrapText="1"/>
    </xf>
    <xf numFmtId="0" fontId="24" fillId="0" borderId="7" xfId="15" applyFont="1" applyBorder="1" applyAlignment="1">
      <alignment horizontal="left" vertical="top" wrapText="1"/>
    </xf>
    <xf numFmtId="0" fontId="24" fillId="0" borderId="11" xfId="15" applyFont="1" applyBorder="1" applyAlignment="1">
      <alignment vertical="center" wrapText="1"/>
    </xf>
    <xf numFmtId="0" fontId="24" fillId="0" borderId="12" xfId="15" applyFont="1" applyBorder="1" applyAlignment="1">
      <alignment vertical="center" wrapText="1"/>
    </xf>
    <xf numFmtId="0" fontId="24" fillId="0" borderId="13" xfId="15" applyFont="1" applyBorder="1" applyAlignment="1">
      <alignment vertical="center" wrapText="1"/>
    </xf>
    <xf numFmtId="176" fontId="24" fillId="0" borderId="11" xfId="15" applyNumberFormat="1" applyFont="1" applyBorder="1" applyAlignment="1">
      <alignment horizontal="center" vertical="center" shrinkToFit="1"/>
    </xf>
    <xf numFmtId="176" fontId="24" fillId="0" borderId="12" xfId="15" applyNumberFormat="1" applyFont="1" applyBorder="1" applyAlignment="1">
      <alignment horizontal="center" vertical="center" shrinkToFit="1"/>
    </xf>
    <xf numFmtId="176" fontId="24" fillId="0" borderId="13" xfId="15" applyNumberFormat="1" applyFont="1" applyBorder="1" applyAlignment="1">
      <alignment horizontal="center" vertical="center" shrinkToFit="1"/>
    </xf>
    <xf numFmtId="0" fontId="24" fillId="0" borderId="0" xfId="15" applyFont="1" applyAlignment="1">
      <alignment horizontal="center" vertical="center"/>
    </xf>
    <xf numFmtId="0" fontId="23" fillId="0" borderId="0" xfId="15" applyFont="1" applyAlignment="1">
      <alignment horizontal="center" vertical="center"/>
    </xf>
    <xf numFmtId="0" fontId="24" fillId="0" borderId="0" xfId="15" applyFont="1" applyAlignment="1">
      <alignment horizontal="center" vertical="center" shrinkToFit="1"/>
    </xf>
    <xf numFmtId="0" fontId="23" fillId="0" borderId="34" xfId="4" applyFont="1" applyBorder="1" applyAlignment="1">
      <alignment horizontal="center" vertical="center"/>
    </xf>
    <xf numFmtId="0" fontId="23" fillId="0" borderId="6" xfId="4" applyFont="1" applyBorder="1" applyAlignment="1">
      <alignment horizontal="center" vertical="center"/>
    </xf>
    <xf numFmtId="0" fontId="24" fillId="0" borderId="1" xfId="4" applyFont="1" applyBorder="1" applyAlignment="1">
      <alignment horizontal="center" vertical="center"/>
    </xf>
    <xf numFmtId="0" fontId="24" fillId="0" borderId="1" xfId="4" applyFont="1" applyBorder="1" applyAlignment="1">
      <alignment horizontal="center" vertical="center" shrinkToFit="1"/>
    </xf>
    <xf numFmtId="0" fontId="24" fillId="0" borderId="34" xfId="4" applyFont="1" applyBorder="1" applyAlignment="1">
      <alignment vertical="top" wrapText="1"/>
    </xf>
    <xf numFmtId="0" fontId="24" fillId="0" borderId="0" xfId="4" applyFont="1" applyAlignment="1">
      <alignment vertical="top" wrapText="1"/>
    </xf>
    <xf numFmtId="0" fontId="24" fillId="0" borderId="6" xfId="4" applyFont="1" applyBorder="1" applyAlignment="1">
      <alignment vertical="top" wrapText="1"/>
    </xf>
    <xf numFmtId="0" fontId="24" fillId="0" borderId="10" xfId="4" applyFont="1" applyBorder="1" applyAlignment="1">
      <alignment vertical="top" wrapText="1"/>
    </xf>
    <xf numFmtId="0" fontId="24" fillId="0" borderId="14" xfId="4" applyFont="1" applyBorder="1" applyAlignment="1">
      <alignment vertical="top" wrapText="1"/>
    </xf>
    <xf numFmtId="0" fontId="24" fillId="0" borderId="7" xfId="4" applyFont="1" applyBorder="1" applyAlignment="1">
      <alignment vertical="top" wrapText="1"/>
    </xf>
    <xf numFmtId="176" fontId="24" fillId="0" borderId="6" xfId="4" applyNumberFormat="1" applyFont="1" applyBorder="1" applyAlignment="1">
      <alignment horizontal="center" vertical="center" shrinkToFit="1"/>
    </xf>
    <xf numFmtId="0" fontId="24" fillId="0" borderId="6" xfId="4" applyFont="1" applyBorder="1" applyAlignment="1">
      <alignment horizontal="center" vertical="center"/>
    </xf>
    <xf numFmtId="0" fontId="24" fillId="0" borderId="0" xfId="18" applyFont="1" applyAlignment="1">
      <alignment horizontal="left" vertical="top" wrapText="1"/>
    </xf>
    <xf numFmtId="0" fontId="83" fillId="0" borderId="0" xfId="15" applyFont="1" applyAlignment="1">
      <alignment vertical="center" wrapText="1"/>
    </xf>
    <xf numFmtId="0" fontId="29" fillId="0" borderId="0" xfId="15" applyFont="1" applyAlignment="1">
      <alignment horizontal="center" vertical="center"/>
    </xf>
    <xf numFmtId="0" fontId="46" fillId="0" borderId="0" xfId="0" applyFont="1" applyAlignment="1">
      <alignment horizontal="right" vertical="center"/>
    </xf>
    <xf numFmtId="0" fontId="46" fillId="0" borderId="1" xfId="0" applyFont="1" applyBorder="1" applyAlignment="1">
      <alignment horizontal="center" vertical="center"/>
    </xf>
    <xf numFmtId="0" fontId="46" fillId="0" borderId="0" xfId="0" applyFont="1" applyAlignment="1">
      <alignment vertical="center" wrapText="1"/>
    </xf>
    <xf numFmtId="0" fontId="28" fillId="0" borderId="11" xfId="19" applyBorder="1" applyAlignment="1">
      <alignment vertical="center" wrapText="1"/>
    </xf>
    <xf numFmtId="0" fontId="28" fillId="0" borderId="13" xfId="19" applyBorder="1" applyAlignment="1">
      <alignment vertical="center" wrapText="1"/>
    </xf>
    <xf numFmtId="0" fontId="28" fillId="0" borderId="9" xfId="19" applyBorder="1" applyAlignment="1">
      <alignment vertical="center" wrapText="1"/>
    </xf>
    <xf numFmtId="0" fontId="28" fillId="0" borderId="5" xfId="19" applyBorder="1" applyAlignment="1">
      <alignment vertical="center" wrapText="1"/>
    </xf>
    <xf numFmtId="0" fontId="28" fillId="0" borderId="34" xfId="19" applyBorder="1" applyAlignment="1">
      <alignment vertical="center" wrapText="1"/>
    </xf>
    <xf numFmtId="0" fontId="28" fillId="0" borderId="6" xfId="19" applyBorder="1" applyAlignment="1">
      <alignment vertical="center" wrapText="1"/>
    </xf>
    <xf numFmtId="0" fontId="28" fillId="0" borderId="10" xfId="19" applyBorder="1" applyAlignment="1">
      <alignment vertical="center" wrapText="1"/>
    </xf>
    <xf numFmtId="0" fontId="28" fillId="0" borderId="7" xfId="19" applyBorder="1" applyAlignment="1">
      <alignment vertical="center" wrapText="1"/>
    </xf>
    <xf numFmtId="0" fontId="28" fillId="0" borderId="2" xfId="19" applyBorder="1" applyAlignment="1">
      <alignment vertical="center" wrapText="1"/>
    </xf>
    <xf numFmtId="0" fontId="28" fillId="0" borderId="3" xfId="19" applyBorder="1" applyAlignment="1">
      <alignment vertical="center" wrapText="1"/>
    </xf>
    <xf numFmtId="0" fontId="28" fillId="0" borderId="4" xfId="19" applyBorder="1" applyAlignment="1">
      <alignment vertical="center" wrapText="1"/>
    </xf>
    <xf numFmtId="0" fontId="28" fillId="0" borderId="12" xfId="19" applyBorder="1" applyAlignment="1">
      <alignment vertical="center" wrapText="1"/>
    </xf>
    <xf numFmtId="0" fontId="28" fillId="0" borderId="11" xfId="19" applyBorder="1" applyAlignment="1">
      <alignment horizontal="center" vertical="center"/>
    </xf>
    <xf numFmtId="0" fontId="28" fillId="0" borderId="13" xfId="19" applyBorder="1" applyAlignment="1">
      <alignment horizontal="center" vertical="center"/>
    </xf>
    <xf numFmtId="49" fontId="28" fillId="0" borderId="11" xfId="19" applyNumberFormat="1" applyBorder="1" applyAlignment="1">
      <alignment horizontal="center" vertical="center" shrinkToFit="1"/>
    </xf>
    <xf numFmtId="0" fontId="28" fillId="0" borderId="13" xfId="19" applyBorder="1" applyAlignment="1">
      <alignment horizontal="center" vertical="center" shrinkToFit="1"/>
    </xf>
    <xf numFmtId="0" fontId="28" fillId="0" borderId="9" xfId="19" applyBorder="1" applyAlignment="1">
      <alignment horizontal="center" vertical="center"/>
    </xf>
    <xf numFmtId="0" fontId="28" fillId="0" borderId="5" xfId="19" applyBorder="1" applyAlignment="1">
      <alignment horizontal="center" vertical="center"/>
    </xf>
    <xf numFmtId="0" fontId="28" fillId="0" borderId="10" xfId="19" applyBorder="1" applyAlignment="1">
      <alignment horizontal="center" vertical="center"/>
    </xf>
    <xf numFmtId="0" fontId="28" fillId="0" borderId="7" xfId="19" applyBorder="1" applyAlignment="1">
      <alignment horizontal="center" vertical="center"/>
    </xf>
    <xf numFmtId="0" fontId="28" fillId="0" borderId="2" xfId="19" applyBorder="1" applyAlignment="1">
      <alignment horizontal="center" vertical="center"/>
    </xf>
    <xf numFmtId="0" fontId="28" fillId="0" borderId="4" xfId="19" applyBorder="1" applyAlignment="1">
      <alignment horizontal="center" vertical="center"/>
    </xf>
    <xf numFmtId="0" fontId="28" fillId="0" borderId="0" xfId="19" applyAlignment="1">
      <alignment horizontal="left" vertical="center" shrinkToFit="1"/>
    </xf>
    <xf numFmtId="0" fontId="38" fillId="0" borderId="0" xfId="19" applyFont="1" applyAlignment="1">
      <alignment horizontal="center" vertical="center"/>
    </xf>
    <xf numFmtId="0" fontId="28" fillId="0" borderId="0" xfId="19" applyAlignment="1">
      <alignment horizontal="right" vertical="center" shrinkToFit="1"/>
    </xf>
    <xf numFmtId="0" fontId="0" fillId="0" borderId="0" xfId="0" applyAlignment="1">
      <alignment horizontal="right" vertical="center" shrinkToFit="1"/>
    </xf>
    <xf numFmtId="176" fontId="28" fillId="0" borderId="0" xfId="19" applyNumberFormat="1" applyAlignment="1">
      <alignment horizontal="center" vertical="center" shrinkToFit="1"/>
    </xf>
    <xf numFmtId="0" fontId="28" fillId="0" borderId="0" xfId="19" applyAlignment="1">
      <alignment vertical="top" wrapText="1"/>
    </xf>
    <xf numFmtId="0" fontId="46" fillId="0" borderId="2" xfId="0" applyFont="1" applyBorder="1" applyAlignment="1">
      <alignment horizontal="center" vertical="center"/>
    </xf>
    <xf numFmtId="0" fontId="46" fillId="0" borderId="4" xfId="0" applyFont="1" applyBorder="1" applyAlignment="1">
      <alignment horizontal="center" vertical="center"/>
    </xf>
    <xf numFmtId="0" fontId="46" fillId="0" borderId="11" xfId="0" applyFont="1" applyBorder="1" applyAlignment="1">
      <alignment horizontal="center" vertical="center"/>
    </xf>
    <xf numFmtId="0" fontId="46" fillId="0" borderId="12" xfId="0" applyFont="1" applyBorder="1" applyAlignment="1">
      <alignment horizontal="center" vertical="center"/>
    </xf>
    <xf numFmtId="0" fontId="46" fillId="0" borderId="13" xfId="0" applyFont="1" applyBorder="1" applyAlignment="1">
      <alignment horizontal="center" vertical="center"/>
    </xf>
    <xf numFmtId="0" fontId="46" fillId="0" borderId="0" xfId="0" applyFont="1" applyAlignment="1">
      <alignment vertical="center" shrinkToFit="1"/>
    </xf>
    <xf numFmtId="0" fontId="28" fillId="0" borderId="9" xfId="22" applyBorder="1" applyAlignment="1">
      <alignment horizontal="center" vertical="center"/>
    </xf>
    <xf numFmtId="0" fontId="28" fillId="0" borderId="5" xfId="22" applyBorder="1" applyAlignment="1">
      <alignment horizontal="center" vertical="center"/>
    </xf>
    <xf numFmtId="0" fontId="28" fillId="0" borderId="34" xfId="22" applyBorder="1" applyAlignment="1">
      <alignment horizontal="center" vertical="center"/>
    </xf>
    <xf numFmtId="0" fontId="28" fillId="0" borderId="6" xfId="22" applyBorder="1" applyAlignment="1">
      <alignment horizontal="center" vertical="center"/>
    </xf>
    <xf numFmtId="176" fontId="28" fillId="0" borderId="9" xfId="22" applyNumberFormat="1" applyBorder="1" applyAlignment="1">
      <alignment horizontal="center" vertical="center" shrinkToFit="1"/>
    </xf>
    <xf numFmtId="176" fontId="28" fillId="0" borderId="5" xfId="22" applyNumberFormat="1" applyBorder="1" applyAlignment="1">
      <alignment horizontal="center" vertical="center" shrinkToFit="1"/>
    </xf>
    <xf numFmtId="176" fontId="28" fillId="0" borderId="10" xfId="22" applyNumberFormat="1" applyBorder="1" applyAlignment="1">
      <alignment horizontal="center" vertical="center" shrinkToFit="1"/>
    </xf>
    <xf numFmtId="176" fontId="28" fillId="0" borderId="7" xfId="22" applyNumberFormat="1" applyBorder="1" applyAlignment="1">
      <alignment horizontal="center" vertical="center" shrinkToFit="1"/>
    </xf>
    <xf numFmtId="0" fontId="28" fillId="0" borderId="0" xfId="22" applyAlignment="1">
      <alignment horizontal="center" vertical="center"/>
    </xf>
    <xf numFmtId="0" fontId="28" fillId="0" borderId="10" xfId="22" applyBorder="1" applyAlignment="1">
      <alignment horizontal="center" vertical="center"/>
    </xf>
    <xf numFmtId="0" fontId="28" fillId="0" borderId="7" xfId="22" applyBorder="1" applyAlignment="1">
      <alignment horizontal="center" vertical="center"/>
    </xf>
    <xf numFmtId="0" fontId="28" fillId="0" borderId="0" xfId="22" applyAlignment="1">
      <alignment horizontal="center" vertical="center" shrinkToFit="1"/>
    </xf>
    <xf numFmtId="0" fontId="28" fillId="0" borderId="34" xfId="22" applyBorder="1" applyAlignment="1">
      <alignment horizontal="center" vertical="center" shrinkToFit="1"/>
    </xf>
    <xf numFmtId="0" fontId="28" fillId="0" borderId="6" xfId="22" applyBorder="1" applyAlignment="1">
      <alignment horizontal="center" vertical="center" shrinkToFit="1"/>
    </xf>
    <xf numFmtId="0" fontId="28" fillId="0" borderId="34" xfId="22" applyBorder="1" applyAlignment="1">
      <alignment vertical="center" shrinkToFit="1"/>
    </xf>
    <xf numFmtId="0" fontId="28" fillId="0" borderId="0" xfId="22" applyAlignment="1">
      <alignment vertical="center" shrinkToFit="1"/>
    </xf>
    <xf numFmtId="0" fontId="28" fillId="0" borderId="6" xfId="22" applyBorder="1" applyAlignment="1">
      <alignment vertical="center" shrinkToFit="1"/>
    </xf>
    <xf numFmtId="0" fontId="28" fillId="0" borderId="10" xfId="22" applyBorder="1" applyAlignment="1">
      <alignment horizontal="center" vertical="center" shrinkToFit="1"/>
    </xf>
    <xf numFmtId="0" fontId="28" fillId="0" borderId="7" xfId="22" applyBorder="1" applyAlignment="1">
      <alignment horizontal="center" vertical="center" shrinkToFit="1"/>
    </xf>
    <xf numFmtId="0" fontId="28" fillId="0" borderId="10" xfId="22" applyBorder="1" applyAlignment="1">
      <alignment vertical="center" shrinkToFit="1"/>
    </xf>
    <xf numFmtId="0" fontId="28" fillId="0" borderId="14" xfId="22" applyBorder="1" applyAlignment="1">
      <alignment vertical="center" shrinkToFit="1"/>
    </xf>
    <xf numFmtId="0" fontId="28" fillId="0" borderId="7" xfId="22" applyBorder="1" applyAlignment="1">
      <alignment vertical="center" shrinkToFit="1"/>
    </xf>
    <xf numFmtId="0" fontId="28" fillId="0" borderId="9" xfId="22" applyBorder="1" applyAlignment="1">
      <alignment horizontal="center" vertical="center" shrinkToFit="1"/>
    </xf>
    <xf numFmtId="0" fontId="28" fillId="0" borderId="5" xfId="22" applyBorder="1" applyAlignment="1">
      <alignment horizontal="center" vertical="center" shrinkToFit="1"/>
    </xf>
    <xf numFmtId="0" fontId="28" fillId="0" borderId="9" xfId="22" applyBorder="1" applyAlignment="1">
      <alignment vertical="center" shrinkToFit="1"/>
    </xf>
    <xf numFmtId="0" fontId="28" fillId="0" borderId="8" xfId="22" applyBorder="1" applyAlignment="1">
      <alignment vertical="center" shrinkToFit="1"/>
    </xf>
    <xf numFmtId="0" fontId="28" fillId="0" borderId="5" xfId="22" applyBorder="1" applyAlignment="1">
      <alignment vertical="center" shrinkToFit="1"/>
    </xf>
    <xf numFmtId="0" fontId="28" fillId="0" borderId="11" xfId="22" applyBorder="1" applyAlignment="1">
      <alignment vertical="center" wrapText="1" shrinkToFit="1"/>
    </xf>
    <xf numFmtId="0" fontId="28" fillId="0" borderId="12" xfId="22" applyBorder="1" applyAlignment="1">
      <alignment vertical="center" wrapText="1" shrinkToFit="1"/>
    </xf>
    <xf numFmtId="0" fontId="28" fillId="0" borderId="13" xfId="22" applyBorder="1" applyAlignment="1">
      <alignment vertical="center" wrapText="1" shrinkToFit="1"/>
    </xf>
    <xf numFmtId="49" fontId="28" fillId="0" borderId="11" xfId="22" applyNumberFormat="1" applyBorder="1" applyAlignment="1">
      <alignment horizontal="center" vertical="center" shrinkToFit="1"/>
    </xf>
    <xf numFmtId="0" fontId="28" fillId="0" borderId="12" xfId="22" applyBorder="1" applyAlignment="1">
      <alignment horizontal="center" vertical="center" shrinkToFit="1"/>
    </xf>
    <xf numFmtId="0" fontId="28" fillId="0" borderId="13" xfId="22" applyBorder="1" applyAlignment="1">
      <alignment horizontal="center" vertical="center" shrinkToFit="1"/>
    </xf>
    <xf numFmtId="0" fontId="28" fillId="0" borderId="2" xfId="22" applyBorder="1" applyAlignment="1">
      <alignment horizontal="center" vertical="center"/>
    </xf>
    <xf numFmtId="0" fontId="28" fillId="0" borderId="4" xfId="22" applyBorder="1" applyAlignment="1">
      <alignment horizontal="center" vertical="center"/>
    </xf>
    <xf numFmtId="0" fontId="28" fillId="0" borderId="14" xfId="22" applyBorder="1" applyAlignment="1">
      <alignment horizontal="center" vertical="center"/>
    </xf>
    <xf numFmtId="0" fontId="28" fillId="0" borderId="8" xfId="22" applyBorder="1" applyAlignment="1">
      <alignment horizontal="center" vertical="center"/>
    </xf>
    <xf numFmtId="0" fontId="28" fillId="0" borderId="0" xfId="22" applyAlignment="1">
      <alignment horizontal="left" vertical="center" shrinkToFit="1"/>
    </xf>
    <xf numFmtId="0" fontId="38" fillId="0" borderId="0" xfId="22" applyFont="1" applyAlignment="1">
      <alignment horizontal="center" vertical="center"/>
    </xf>
    <xf numFmtId="176" fontId="28" fillId="0" borderId="0" xfId="22" applyNumberFormat="1" applyAlignment="1">
      <alignment horizontal="center" vertical="center" shrinkToFit="1"/>
    </xf>
    <xf numFmtId="0" fontId="28" fillId="0" borderId="0" xfId="22" applyAlignment="1">
      <alignment vertical="top" wrapText="1"/>
    </xf>
    <xf numFmtId="0" fontId="24" fillId="0" borderId="11" xfId="23" applyFont="1" applyBorder="1" applyAlignment="1">
      <alignment vertical="center" wrapText="1"/>
    </xf>
    <xf numFmtId="0" fontId="24" fillId="0" borderId="13" xfId="23" applyFont="1" applyBorder="1" applyAlignment="1">
      <alignment vertical="center" wrapText="1"/>
    </xf>
    <xf numFmtId="0" fontId="24" fillId="0" borderId="65" xfId="23" applyFont="1" applyBorder="1" applyAlignment="1">
      <alignment vertical="center" wrapText="1"/>
    </xf>
    <xf numFmtId="0" fontId="24" fillId="0" borderId="97" xfId="23" applyFont="1" applyBorder="1" applyAlignment="1">
      <alignment vertical="center" wrapText="1"/>
    </xf>
    <xf numFmtId="0" fontId="24" fillId="0" borderId="100" xfId="23" applyFont="1" applyBorder="1" applyAlignment="1">
      <alignment vertical="center" wrapText="1"/>
    </xf>
    <xf numFmtId="0" fontId="24" fillId="0" borderId="101" xfId="23" applyFont="1" applyBorder="1" applyAlignment="1">
      <alignment vertical="center" wrapText="1"/>
    </xf>
    <xf numFmtId="176" fontId="24" fillId="0" borderId="0" xfId="23" applyNumberFormat="1" applyFont="1" applyAlignment="1">
      <alignment horizontal="center" vertical="center" shrinkToFit="1"/>
    </xf>
    <xf numFmtId="0" fontId="24" fillId="0" borderId="0" xfId="23" applyFont="1" applyAlignment="1">
      <alignment vertical="top" wrapText="1"/>
    </xf>
    <xf numFmtId="0" fontId="24" fillId="0" borderId="0" xfId="23" applyFont="1" applyAlignment="1">
      <alignment horizontal="left" vertical="center" shrinkToFit="1"/>
    </xf>
    <xf numFmtId="0" fontId="33" fillId="0" borderId="0" xfId="23" applyFont="1" applyAlignment="1">
      <alignment horizontal="center" vertical="center"/>
    </xf>
    <xf numFmtId="0" fontId="24" fillId="0" borderId="0" xfId="23" applyFont="1" applyAlignment="1">
      <alignment horizontal="left" vertical="distributed" wrapText="1" indent="1"/>
    </xf>
    <xf numFmtId="0" fontId="24" fillId="0" borderId="0" xfId="23" applyFont="1" applyAlignment="1">
      <alignment horizontal="center" vertical="center"/>
    </xf>
    <xf numFmtId="0" fontId="24" fillId="0" borderId="106" xfId="23" applyFont="1" applyBorder="1" applyAlignment="1">
      <alignment horizontal="center" vertical="center"/>
    </xf>
    <xf numFmtId="0" fontId="24" fillId="0" borderId="57" xfId="23" applyFont="1" applyBorder="1" applyAlignment="1">
      <alignment horizontal="center" vertical="center"/>
    </xf>
    <xf numFmtId="0" fontId="24" fillId="0" borderId="139" xfId="23" applyFont="1" applyBorder="1" applyAlignment="1">
      <alignment horizontal="center" vertical="center"/>
    </xf>
    <xf numFmtId="0" fontId="76" fillId="0" borderId="1" xfId="1" applyFont="1" applyBorder="1" applyAlignment="1">
      <alignment horizontal="center" vertical="center"/>
    </xf>
    <xf numFmtId="0" fontId="76" fillId="15" borderId="12" xfId="1" applyFont="1" applyFill="1" applyBorder="1" applyAlignment="1">
      <alignment horizontal="center" vertical="center"/>
    </xf>
    <xf numFmtId="0" fontId="76" fillId="15" borderId="13" xfId="1" applyFont="1" applyFill="1" applyBorder="1" applyAlignment="1">
      <alignment horizontal="center" vertical="center"/>
    </xf>
    <xf numFmtId="0" fontId="76" fillId="15" borderId="11" xfId="1" applyFont="1" applyFill="1" applyBorder="1" applyAlignment="1">
      <alignment horizontal="center" vertical="center"/>
    </xf>
    <xf numFmtId="0" fontId="78" fillId="0" borderId="0" xfId="1" applyFont="1" applyAlignment="1">
      <alignment horizontal="center" vertical="center"/>
    </xf>
    <xf numFmtId="0" fontId="0" fillId="0" borderId="0" xfId="0" applyAlignment="1">
      <alignment horizontal="center" vertical="center" shrinkToFit="1"/>
    </xf>
    <xf numFmtId="0" fontId="34" fillId="0" borderId="0" xfId="5" applyFont="1" applyAlignment="1">
      <alignment wrapText="1" shrinkToFit="1"/>
    </xf>
    <xf numFmtId="0" fontId="34" fillId="0" borderId="29" xfId="5" applyFont="1" applyBorder="1" applyAlignment="1">
      <alignment wrapText="1" shrinkToFit="1"/>
    </xf>
    <xf numFmtId="0" fontId="23" fillId="0" borderId="30" xfId="5" applyFont="1" applyBorder="1" applyAlignment="1">
      <alignment horizontal="center" vertical="center"/>
    </xf>
    <xf numFmtId="0" fontId="24" fillId="0" borderId="161" xfId="5" applyFont="1" applyBorder="1" applyAlignment="1">
      <alignment horizontal="center"/>
    </xf>
    <xf numFmtId="0" fontId="24" fillId="0" borderId="163" xfId="5" applyFont="1" applyBorder="1" applyAlignment="1">
      <alignment horizontal="center"/>
    </xf>
    <xf numFmtId="0" fontId="55" fillId="4" borderId="0" xfId="0" applyFont="1" applyFill="1" applyAlignment="1">
      <alignment horizontal="center" vertical="center" shrinkToFit="1"/>
    </xf>
    <xf numFmtId="0" fontId="55" fillId="4" borderId="0" xfId="0" applyFont="1" applyFill="1" applyAlignment="1">
      <alignment vertical="center" shrinkToFit="1"/>
    </xf>
    <xf numFmtId="0" fontId="55" fillId="0" borderId="191" xfId="0" applyFont="1" applyBorder="1" applyAlignment="1">
      <alignment horizontal="center" vertical="top" shrinkToFit="1"/>
    </xf>
    <xf numFmtId="0" fontId="55" fillId="0" borderId="192" xfId="0" applyFont="1" applyBorder="1" applyAlignment="1">
      <alignment horizontal="center" vertical="top" shrinkToFit="1"/>
    </xf>
    <xf numFmtId="0" fontId="55" fillId="0" borderId="222" xfId="0" applyFont="1" applyBorder="1" applyAlignment="1">
      <alignment horizontal="left" vertical="top" wrapText="1" shrinkToFit="1"/>
    </xf>
    <xf numFmtId="0" fontId="55" fillId="0" borderId="223" xfId="0" applyFont="1" applyBorder="1" applyAlignment="1">
      <alignment horizontal="left" vertical="top" wrapText="1" shrinkToFit="1"/>
    </xf>
    <xf numFmtId="0" fontId="55" fillId="0" borderId="224" xfId="0" applyFont="1" applyBorder="1" applyAlignment="1">
      <alignment horizontal="left" vertical="top" wrapText="1" shrinkToFit="1"/>
    </xf>
    <xf numFmtId="0" fontId="55" fillId="0" borderId="142" xfId="0" applyFont="1" applyBorder="1" applyAlignment="1">
      <alignment vertical="top" wrapText="1" shrinkToFit="1"/>
    </xf>
    <xf numFmtId="0" fontId="55" fillId="0" borderId="61" xfId="0" applyFont="1" applyBorder="1" applyAlignment="1">
      <alignment vertical="top" wrapText="1" shrinkToFit="1"/>
    </xf>
    <xf numFmtId="0" fontId="55" fillId="0" borderId="222" xfId="0" applyFont="1" applyBorder="1" applyAlignment="1">
      <alignment horizontal="center" vertical="center"/>
    </xf>
    <xf numFmtId="0" fontId="55" fillId="0" borderId="223" xfId="0" applyFont="1" applyBorder="1" applyAlignment="1">
      <alignment horizontal="center" vertical="center"/>
    </xf>
    <xf numFmtId="0" fontId="55" fillId="0" borderId="224" xfId="0" applyFont="1" applyBorder="1" applyAlignment="1">
      <alignment horizontal="center" vertical="center"/>
    </xf>
    <xf numFmtId="0" fontId="55" fillId="0" borderId="58" xfId="0" applyFont="1" applyBorder="1" applyAlignment="1">
      <alignment horizontal="center" vertical="center"/>
    </xf>
    <xf numFmtId="0" fontId="55" fillId="0" borderId="142" xfId="0" applyFont="1" applyBorder="1" applyAlignment="1">
      <alignment horizontal="center" vertical="center"/>
    </xf>
    <xf numFmtId="0" fontId="55" fillId="0" borderId="148" xfId="0" applyFont="1" applyBorder="1" applyAlignment="1">
      <alignment horizontal="center" vertical="center"/>
    </xf>
    <xf numFmtId="0" fontId="147" fillId="26" borderId="222" xfId="0" applyFont="1" applyFill="1" applyBorder="1" applyAlignment="1">
      <alignment vertical="top" wrapText="1" shrinkToFit="1"/>
    </xf>
    <xf numFmtId="0" fontId="147" fillId="26" borderId="223" xfId="0" applyFont="1" applyFill="1" applyBorder="1" applyAlignment="1">
      <alignment vertical="top" wrapText="1" shrinkToFit="1"/>
    </xf>
    <xf numFmtId="0" fontId="147" fillId="26" borderId="224" xfId="0" applyFont="1" applyFill="1" applyBorder="1" applyAlignment="1">
      <alignment vertical="top" wrapText="1" shrinkToFit="1"/>
    </xf>
    <xf numFmtId="0" fontId="152" fillId="26" borderId="238" xfId="0" applyFont="1" applyFill="1" applyBorder="1" applyAlignment="1">
      <alignment vertical="center" wrapText="1"/>
    </xf>
    <xf numFmtId="0" fontId="152" fillId="26" borderId="225" xfId="0" applyFont="1" applyFill="1" applyBorder="1" applyAlignment="1">
      <alignment vertical="center" wrapText="1"/>
    </xf>
    <xf numFmtId="0" fontId="55" fillId="26" borderId="191" xfId="0" applyFont="1" applyFill="1" applyBorder="1" applyAlignment="1">
      <alignment horizontal="center" vertical="top" shrinkToFit="1"/>
    </xf>
    <xf numFmtId="0" fontId="55" fillId="26" borderId="192" xfId="0" applyFont="1" applyFill="1" applyBorder="1" applyAlignment="1">
      <alignment horizontal="center" vertical="top" shrinkToFit="1"/>
    </xf>
    <xf numFmtId="0" fontId="55" fillId="0" borderId="223" xfId="0" applyFont="1" applyBorder="1" applyAlignment="1">
      <alignment horizontal="left" vertical="top" shrinkToFit="1"/>
    </xf>
    <xf numFmtId="0" fontId="55" fillId="0" borderId="224" xfId="0" applyFont="1" applyBorder="1" applyAlignment="1">
      <alignment horizontal="left" vertical="top" shrinkToFit="1"/>
    </xf>
    <xf numFmtId="0" fontId="150" fillId="0" borderId="143" xfId="0" applyFont="1" applyBorder="1" applyAlignment="1">
      <alignment horizontal="center" vertical="center" shrinkToFit="1"/>
    </xf>
    <xf numFmtId="0" fontId="149" fillId="0" borderId="99" xfId="0" applyFont="1" applyBorder="1" applyAlignment="1">
      <alignment horizontal="center" vertical="center"/>
    </xf>
    <xf numFmtId="0" fontId="55" fillId="0" borderId="58" xfId="0" applyFont="1" applyBorder="1" applyAlignment="1">
      <alignment horizontal="center" vertical="center" wrapText="1"/>
    </xf>
    <xf numFmtId="0" fontId="55" fillId="0" borderId="138" xfId="0" applyFont="1" applyBorder="1" applyAlignment="1">
      <alignment horizontal="center" vertical="center" wrapText="1"/>
    </xf>
    <xf numFmtId="0" fontId="55" fillId="0" borderId="113" xfId="0" applyFont="1" applyBorder="1" applyAlignment="1">
      <alignment horizontal="center" vertical="center" wrapText="1"/>
    </xf>
    <xf numFmtId="0" fontId="55" fillId="0" borderId="139" xfId="0" applyFont="1" applyBorder="1" applyAlignment="1">
      <alignment horizontal="center" vertical="center" wrapText="1"/>
    </xf>
    <xf numFmtId="0" fontId="0" fillId="0" borderId="140" xfId="0" applyBorder="1" applyAlignment="1">
      <alignment horizontal="center" vertical="center" wrapText="1"/>
    </xf>
    <xf numFmtId="0" fontId="0" fillId="0" borderId="13" xfId="0" applyBorder="1" applyAlignment="1">
      <alignment horizontal="center" vertical="center" wrapText="1"/>
    </xf>
    <xf numFmtId="0" fontId="55" fillId="25" borderId="2" xfId="0" applyFont="1" applyFill="1" applyBorder="1" applyAlignment="1">
      <alignment horizontal="center" vertical="center" wrapText="1"/>
    </xf>
    <xf numFmtId="0" fontId="55" fillId="25" borderId="103" xfId="0" applyFont="1" applyFill="1" applyBorder="1" applyAlignment="1">
      <alignment horizontal="center" vertical="center" wrapText="1"/>
    </xf>
    <xf numFmtId="0" fontId="55" fillId="0" borderId="233" xfId="0" applyFont="1" applyBorder="1" applyAlignment="1">
      <alignment horizontal="left" vertical="top" shrinkToFit="1"/>
    </xf>
    <xf numFmtId="0" fontId="55" fillId="0" borderId="229" xfId="0" applyFont="1" applyBorder="1" applyAlignment="1">
      <alignment horizontal="left" vertical="top" shrinkToFit="1"/>
    </xf>
    <xf numFmtId="0" fontId="55" fillId="26" borderId="223" xfId="0" applyFont="1" applyFill="1" applyBorder="1" applyAlignment="1">
      <alignment horizontal="left" vertical="top" wrapText="1"/>
    </xf>
    <xf numFmtId="0" fontId="55" fillId="26" borderId="224" xfId="0" applyFont="1" applyFill="1" applyBorder="1" applyAlignment="1">
      <alignment horizontal="left" vertical="top" wrapText="1"/>
    </xf>
    <xf numFmtId="0" fontId="143" fillId="26" borderId="142" xfId="0" applyFont="1" applyFill="1" applyBorder="1" applyAlignment="1">
      <alignment vertical="top" wrapText="1"/>
    </xf>
    <xf numFmtId="0" fontId="143" fillId="26" borderId="61" xfId="0" applyFont="1" applyFill="1" applyBorder="1" applyAlignment="1">
      <alignment vertical="top" wrapText="1"/>
    </xf>
    <xf numFmtId="0" fontId="138" fillId="0" borderId="0" xfId="0" applyFont="1" applyAlignment="1">
      <alignment horizontal="center" vertical="center"/>
    </xf>
    <xf numFmtId="0" fontId="55" fillId="0" borderId="191" xfId="0" applyFont="1" applyBorder="1" applyAlignment="1">
      <alignment horizontal="center" vertical="center" shrinkToFit="1"/>
    </xf>
    <xf numFmtId="0" fontId="0" fillId="0" borderId="192" xfId="0" applyBorder="1" applyAlignment="1">
      <alignment horizontal="center" vertical="center"/>
    </xf>
    <xf numFmtId="0" fontId="55" fillId="0" borderId="233" xfId="0" applyFont="1" applyBorder="1" applyAlignment="1">
      <alignment horizontal="left" vertical="top" wrapText="1" shrinkToFit="1"/>
    </xf>
    <xf numFmtId="0" fontId="84" fillId="0" borderId="11" xfId="15" applyFont="1" applyBorder="1" applyAlignment="1">
      <alignment vertical="center" wrapText="1"/>
    </xf>
    <xf numFmtId="0" fontId="84" fillId="0" borderId="12" xfId="15" applyFont="1" applyBorder="1" applyAlignment="1">
      <alignment vertical="center" wrapText="1"/>
    </xf>
    <xf numFmtId="0" fontId="84" fillId="0" borderId="13" xfId="15" applyFont="1" applyBorder="1" applyAlignment="1">
      <alignment vertical="center" wrapText="1"/>
    </xf>
    <xf numFmtId="0" fontId="84" fillId="0" borderId="11" xfId="15" applyFont="1" applyBorder="1" applyAlignment="1">
      <alignment horizontal="center" vertical="center" wrapText="1"/>
    </xf>
    <xf numFmtId="0" fontId="84" fillId="0" borderId="13" xfId="15" applyFont="1" applyBorder="1" applyAlignment="1">
      <alignment horizontal="center" vertical="center" wrapText="1"/>
    </xf>
    <xf numFmtId="0" fontId="36" fillId="0" borderId="11" xfId="15" applyFont="1" applyBorder="1" applyAlignment="1">
      <alignment horizontal="left" vertical="top"/>
    </xf>
    <xf numFmtId="0" fontId="36" fillId="0" borderId="12" xfId="15" applyFont="1" applyBorder="1" applyAlignment="1">
      <alignment horizontal="left" vertical="top"/>
    </xf>
    <xf numFmtId="0" fontId="36" fillId="0" borderId="13" xfId="15" applyFont="1" applyBorder="1" applyAlignment="1">
      <alignment horizontal="left" vertical="top"/>
    </xf>
    <xf numFmtId="0" fontId="36" fillId="0" borderId="9" xfId="15" applyFont="1" applyBorder="1" applyAlignment="1">
      <alignment horizontal="left" vertical="top"/>
    </xf>
    <xf numFmtId="0" fontId="36" fillId="0" borderId="8" xfId="15" applyFont="1" applyBorder="1" applyAlignment="1">
      <alignment horizontal="left" vertical="top"/>
    </xf>
    <xf numFmtId="0" fontId="36" fillId="0" borderId="5" xfId="15" applyFont="1" applyBorder="1" applyAlignment="1">
      <alignment horizontal="left" vertical="top"/>
    </xf>
    <xf numFmtId="0" fontId="36" fillId="0" borderId="34" xfId="15" applyFont="1" applyBorder="1" applyAlignment="1">
      <alignment horizontal="left" vertical="top"/>
    </xf>
    <xf numFmtId="0" fontId="36" fillId="0" borderId="0" xfId="15" applyFont="1" applyAlignment="1">
      <alignment horizontal="left" vertical="top"/>
    </xf>
    <xf numFmtId="0" fontId="36" fillId="0" borderId="6" xfId="15" applyFont="1" applyBorder="1" applyAlignment="1">
      <alignment horizontal="left" vertical="top"/>
    </xf>
    <xf numFmtId="0" fontId="36" fillId="0" borderId="10" xfId="15" applyFont="1" applyBorder="1" applyAlignment="1">
      <alignment horizontal="left" vertical="top"/>
    </xf>
    <xf numFmtId="0" fontId="36" fillId="0" borderId="14" xfId="15" applyFont="1" applyBorder="1" applyAlignment="1">
      <alignment horizontal="left" vertical="top"/>
    </xf>
    <xf numFmtId="0" fontId="36" fillId="0" borderId="7" xfId="15" applyFont="1" applyBorder="1" applyAlignment="1">
      <alignment horizontal="left" vertical="top"/>
    </xf>
    <xf numFmtId="0" fontId="37" fillId="0" borderId="0" xfId="15" applyFont="1" applyAlignment="1">
      <alignment horizontal="center" vertical="center"/>
    </xf>
    <xf numFmtId="0" fontId="84" fillId="0" borderId="0" xfId="15" applyFont="1" applyAlignment="1">
      <alignment horizontal="left" vertical="center" wrapText="1"/>
    </xf>
    <xf numFmtId="0" fontId="84" fillId="0" borderId="6" xfId="15" applyFont="1" applyBorder="1" applyAlignment="1">
      <alignment horizontal="left" vertical="center" wrapText="1"/>
    </xf>
    <xf numFmtId="0" fontId="84" fillId="0" borderId="14" xfId="15" applyFont="1" applyBorder="1" applyAlignment="1">
      <alignment horizontal="left" vertical="center" wrapText="1"/>
    </xf>
    <xf numFmtId="0" fontId="84" fillId="0" borderId="7" xfId="15" applyFont="1" applyBorder="1" applyAlignment="1">
      <alignment horizontal="left" vertical="center" wrapText="1"/>
    </xf>
    <xf numFmtId="0" fontId="84" fillId="0" borderId="3" xfId="15" applyFont="1" applyBorder="1" applyAlignment="1">
      <alignment vertical="top" wrapText="1"/>
    </xf>
    <xf numFmtId="0" fontId="36" fillId="0" borderId="14" xfId="15" applyFont="1" applyBorder="1" applyAlignment="1">
      <alignment vertical="center" wrapText="1"/>
    </xf>
    <xf numFmtId="0" fontId="36" fillId="0" borderId="7" xfId="15" applyFont="1" applyBorder="1" applyAlignment="1">
      <alignment vertical="center" wrapText="1"/>
    </xf>
    <xf numFmtId="0" fontId="36" fillId="0" borderId="0" xfId="15" applyFont="1" applyAlignment="1">
      <alignment vertical="center" wrapText="1"/>
    </xf>
    <xf numFmtId="0" fontId="36" fillId="0" borderId="6" xfId="15" applyFont="1" applyBorder="1" applyAlignment="1">
      <alignment vertical="center" wrapText="1"/>
    </xf>
    <xf numFmtId="0" fontId="84" fillId="0" borderId="0" xfId="15" applyFont="1" applyAlignment="1">
      <alignment horizontal="center" vertical="center" wrapText="1"/>
    </xf>
    <xf numFmtId="0" fontId="84" fillId="0" borderId="6" xfId="15" applyFont="1" applyBorder="1" applyAlignment="1">
      <alignment horizontal="center" vertical="center" wrapText="1"/>
    </xf>
    <xf numFmtId="0" fontId="84" fillId="0" borderId="8" xfId="15" applyFont="1" applyBorder="1" applyAlignment="1">
      <alignment horizontal="left" vertical="center" wrapText="1"/>
    </xf>
    <xf numFmtId="0" fontId="84" fillId="0" borderId="5" xfId="15" applyFont="1" applyBorder="1" applyAlignment="1">
      <alignment horizontal="left" vertical="center" wrapText="1"/>
    </xf>
    <xf numFmtId="0" fontId="84" fillId="0" borderId="3" xfId="15" applyFont="1" applyBorder="1" applyAlignment="1">
      <alignment horizontal="left" vertical="top" wrapText="1"/>
    </xf>
    <xf numFmtId="0" fontId="66" fillId="0" borderId="11" xfId="15" applyFont="1" applyBorder="1" applyAlignment="1">
      <alignment horizontal="left" vertical="center" wrapText="1"/>
    </xf>
    <xf numFmtId="0" fontId="66" fillId="0" borderId="13" xfId="15" applyFont="1" applyBorder="1" applyAlignment="1">
      <alignment horizontal="left" vertical="center" wrapText="1"/>
    </xf>
    <xf numFmtId="0" fontId="84" fillId="0" borderId="1" xfId="15" applyFont="1" applyBorder="1" applyAlignment="1">
      <alignment horizontal="center" vertical="center" wrapText="1"/>
    </xf>
    <xf numFmtId="0" fontId="46" fillId="0" borderId="0" xfId="14" applyFont="1" applyAlignment="1">
      <alignment horizontal="left" vertical="top" wrapText="1"/>
    </xf>
    <xf numFmtId="0" fontId="46" fillId="0" borderId="0" xfId="14" applyFont="1" applyAlignment="1">
      <alignment horizontal="left" vertical="top"/>
    </xf>
    <xf numFmtId="0" fontId="47" fillId="0" borderId="66" xfId="14" applyFont="1" applyBorder="1" applyAlignment="1">
      <alignment horizontal="center" vertical="center"/>
    </xf>
    <xf numFmtId="0" fontId="47" fillId="0" borderId="59" xfId="14" applyFont="1" applyBorder="1" applyAlignment="1">
      <alignment horizontal="center" vertical="center"/>
    </xf>
    <xf numFmtId="3" fontId="47" fillId="0" borderId="135" xfId="14" applyNumberFormat="1" applyFont="1" applyBorder="1" applyAlignment="1">
      <alignment horizontal="center" vertical="center"/>
    </xf>
    <xf numFmtId="3" fontId="47" fillId="0" borderId="67" xfId="14" applyNumberFormat="1" applyFont="1" applyBorder="1" applyAlignment="1">
      <alignment horizontal="center" vertical="center"/>
    </xf>
    <xf numFmtId="3" fontId="47" fillId="0" borderId="69" xfId="14" applyNumberFormat="1" applyFont="1" applyBorder="1" applyAlignment="1">
      <alignment horizontal="center" vertical="center"/>
    </xf>
    <xf numFmtId="0" fontId="47" fillId="0" borderId="111" xfId="14" applyFont="1" applyBorder="1" applyAlignment="1">
      <alignment horizontal="center" vertical="center"/>
    </xf>
    <xf numFmtId="0" fontId="47" fillId="0" borderId="170" xfId="14" applyFont="1" applyBorder="1" applyAlignment="1">
      <alignment horizontal="center" vertical="center"/>
    </xf>
    <xf numFmtId="0" fontId="47" fillId="0" borderId="124" xfId="14" applyFont="1" applyBorder="1" applyAlignment="1">
      <alignment horizontal="center" vertical="center"/>
    </xf>
    <xf numFmtId="0" fontId="47" fillId="0" borderId="3" xfId="14" applyFont="1" applyBorder="1" applyAlignment="1">
      <alignment horizontal="center" vertical="center"/>
    </xf>
    <xf numFmtId="0" fontId="47" fillId="0" borderId="4" xfId="14" applyFont="1" applyBorder="1" applyAlignment="1">
      <alignment horizontal="center" vertical="center"/>
    </xf>
    <xf numFmtId="0" fontId="47" fillId="0" borderId="135" xfId="14" applyFont="1" applyBorder="1" applyAlignment="1">
      <alignment horizontal="center" vertical="center"/>
    </xf>
    <xf numFmtId="0" fontId="47" fillId="0" borderId="67" xfId="14" applyFont="1" applyBorder="1" applyAlignment="1">
      <alignment horizontal="center" vertical="center"/>
    </xf>
    <xf numFmtId="0" fontId="47" fillId="0" borderId="69" xfId="14" applyFont="1" applyBorder="1" applyAlignment="1">
      <alignment horizontal="center" vertical="center"/>
    </xf>
    <xf numFmtId="0" fontId="47" fillId="0" borderId="168" xfId="14" applyFont="1" applyBorder="1" applyAlignment="1">
      <alignment horizontal="center" vertical="center" wrapText="1"/>
    </xf>
    <xf numFmtId="0" fontId="47" fillId="0" borderId="169" xfId="14" applyFont="1" applyBorder="1" applyAlignment="1">
      <alignment horizontal="center" vertical="center" wrapText="1"/>
    </xf>
    <xf numFmtId="0" fontId="47" fillId="0" borderId="60" xfId="14" applyFont="1" applyBorder="1" applyAlignment="1">
      <alignment horizontal="center" vertical="center" wrapText="1"/>
    </xf>
    <xf numFmtId="0" fontId="47" fillId="0" borderId="11" xfId="14" applyFont="1" applyBorder="1" applyAlignment="1">
      <alignment horizontal="center" vertical="center" wrapText="1"/>
    </xf>
    <xf numFmtId="0" fontId="47" fillId="0" borderId="1" xfId="14" applyFont="1" applyBorder="1" applyAlignment="1">
      <alignment horizontal="center" vertical="center" wrapText="1"/>
    </xf>
    <xf numFmtId="0" fontId="47" fillId="0" borderId="12" xfId="14" applyFont="1" applyBorder="1" applyAlignment="1">
      <alignment horizontal="center" vertical="center" wrapText="1"/>
    </xf>
    <xf numFmtId="0" fontId="47" fillId="0" borderId="82" xfId="14" applyFont="1" applyBorder="1" applyAlignment="1">
      <alignment horizontal="center" vertical="center" wrapText="1"/>
    </xf>
    <xf numFmtId="0" fontId="47" fillId="0" borderId="13" xfId="14" applyFont="1" applyBorder="1" applyAlignment="1">
      <alignment horizontal="center" vertical="center" wrapText="1"/>
    </xf>
    <xf numFmtId="0" fontId="47" fillId="0" borderId="65" xfId="14" applyFont="1" applyBorder="1" applyAlignment="1">
      <alignment horizontal="center" vertical="center" wrapText="1"/>
    </xf>
    <xf numFmtId="0" fontId="47" fillId="0" borderId="50" xfId="14" applyFont="1" applyBorder="1" applyAlignment="1">
      <alignment horizontal="center" vertical="center" wrapText="1"/>
    </xf>
    <xf numFmtId="0" fontId="47" fillId="0" borderId="66" xfId="14" applyFont="1" applyBorder="1" applyAlignment="1">
      <alignment horizontal="center" vertical="center" wrapText="1"/>
    </xf>
    <xf numFmtId="0" fontId="47" fillId="0" borderId="102" xfId="14" applyFont="1" applyBorder="1" applyAlignment="1">
      <alignment horizontal="center" vertical="center" wrapText="1"/>
    </xf>
    <xf numFmtId="0" fontId="47" fillId="0" borderId="106" xfId="14" applyFont="1" applyBorder="1" applyAlignment="1">
      <alignment horizontal="center" vertical="center" wrapText="1"/>
    </xf>
    <xf numFmtId="0" fontId="47" fillId="0" borderId="97" xfId="14" applyFont="1" applyBorder="1" applyAlignment="1">
      <alignment horizontal="center" vertical="center" wrapText="1"/>
    </xf>
    <xf numFmtId="0" fontId="47" fillId="0" borderId="53" xfId="14" applyFont="1" applyBorder="1" applyAlignment="1">
      <alignment horizontal="center" vertical="center" wrapText="1"/>
    </xf>
    <xf numFmtId="0" fontId="47" fillId="0" borderId="54" xfId="14" applyFont="1" applyBorder="1" applyAlignment="1">
      <alignment horizontal="center" vertical="center" wrapText="1"/>
    </xf>
    <xf numFmtId="0" fontId="47" fillId="0" borderId="112" xfId="14" applyFont="1" applyBorder="1" applyAlignment="1">
      <alignment horizontal="center" vertical="center" wrapText="1"/>
    </xf>
    <xf numFmtId="0" fontId="47" fillId="0" borderId="166" xfId="14" applyFont="1" applyBorder="1" applyAlignment="1">
      <alignment horizontal="center" vertical="center" wrapText="1"/>
    </xf>
    <xf numFmtId="0" fontId="47" fillId="0" borderId="113" xfId="14" applyFont="1" applyBorder="1" applyAlignment="1">
      <alignment horizontal="center" vertical="center" wrapText="1"/>
    </xf>
    <xf numFmtId="0" fontId="47" fillId="0" borderId="139" xfId="14" applyFont="1" applyBorder="1" applyAlignment="1">
      <alignment horizontal="center" vertical="center" wrapText="1"/>
    </xf>
    <xf numFmtId="0" fontId="47" fillId="0" borderId="128" xfId="14" applyFont="1" applyBorder="1" applyAlignment="1">
      <alignment horizontal="center" vertical="center" wrapText="1"/>
    </xf>
    <xf numFmtId="0" fontId="47" fillId="0" borderId="167" xfId="14" applyFont="1" applyBorder="1" applyAlignment="1">
      <alignment horizontal="center" vertical="center" wrapText="1"/>
    </xf>
    <xf numFmtId="0" fontId="49" fillId="0" borderId="14" xfId="14" applyFont="1" applyBorder="1" applyAlignment="1">
      <alignment horizontal="center" shrinkToFit="1"/>
    </xf>
    <xf numFmtId="0" fontId="14" fillId="14" borderId="34" xfId="14" applyFont="1" applyFill="1" applyBorder="1" applyAlignment="1">
      <alignment horizontal="center" vertical="center" shrinkToFit="1"/>
    </xf>
    <xf numFmtId="0" fontId="14" fillId="14" borderId="0" xfId="14" applyFont="1" applyFill="1" applyAlignment="1">
      <alignment horizontal="center" vertical="center" shrinkToFit="1"/>
    </xf>
    <xf numFmtId="38" fontId="14" fillId="14" borderId="0" xfId="24" applyFont="1" applyFill="1" applyBorder="1" applyAlignment="1">
      <alignment horizontal="right" vertical="center" shrinkToFit="1"/>
    </xf>
    <xf numFmtId="0" fontId="14" fillId="4" borderId="97" xfId="14" applyFont="1" applyFill="1" applyBorder="1" applyAlignment="1">
      <alignment horizontal="center" vertical="center" shrinkToFit="1"/>
    </xf>
    <xf numFmtId="0" fontId="14" fillId="4" borderId="100" xfId="14" applyFont="1" applyFill="1" applyBorder="1" applyAlignment="1">
      <alignment horizontal="center" vertical="center" shrinkToFit="1"/>
    </xf>
    <xf numFmtId="0" fontId="14" fillId="4" borderId="99" xfId="14" applyFont="1" applyFill="1" applyBorder="1" applyAlignment="1">
      <alignment horizontal="center" vertical="center" shrinkToFit="1"/>
    </xf>
    <xf numFmtId="0" fontId="14" fillId="4" borderId="11" xfId="14" applyFont="1" applyFill="1" applyBorder="1" applyAlignment="1">
      <alignment horizontal="center" vertical="center" shrinkToFit="1"/>
    </xf>
    <xf numFmtId="0" fontId="14" fillId="4" borderId="13" xfId="14" applyFont="1" applyFill="1" applyBorder="1" applyAlignment="1">
      <alignment horizontal="center" vertical="center" shrinkToFit="1"/>
    </xf>
    <xf numFmtId="0" fontId="14" fillId="4" borderId="12" xfId="14" applyFont="1" applyFill="1" applyBorder="1" applyAlignment="1">
      <alignment horizontal="center" vertical="center" shrinkToFit="1"/>
    </xf>
    <xf numFmtId="38" fontId="14" fillId="14" borderId="14" xfId="24" applyFont="1" applyFill="1" applyBorder="1" applyAlignment="1">
      <alignment horizontal="right" vertical="center" shrinkToFit="1"/>
    </xf>
    <xf numFmtId="0" fontId="14" fillId="4" borderId="141" xfId="14" applyFont="1" applyFill="1" applyBorder="1" applyAlignment="1">
      <alignment horizontal="center" vertical="center"/>
    </xf>
    <xf numFmtId="0" fontId="14" fillId="4" borderId="8" xfId="14" applyFont="1" applyFill="1" applyBorder="1" applyAlignment="1">
      <alignment horizontal="center" vertical="center"/>
    </xf>
    <xf numFmtId="0" fontId="14" fillId="4" borderId="5" xfId="14" applyFont="1" applyFill="1" applyBorder="1" applyAlignment="1">
      <alignment horizontal="center" vertical="center"/>
    </xf>
    <xf numFmtId="0" fontId="14" fillId="4" borderId="146" xfId="14" applyFont="1" applyFill="1" applyBorder="1" applyAlignment="1">
      <alignment horizontal="center" vertical="center"/>
    </xf>
    <xf numFmtId="0" fontId="14" fillId="4" borderId="147" xfId="14" applyFont="1" applyFill="1" applyBorder="1" applyAlignment="1">
      <alignment horizontal="center" vertical="center"/>
    </xf>
    <xf numFmtId="0" fontId="14" fillId="4" borderId="154" xfId="14" applyFont="1" applyFill="1" applyBorder="1" applyAlignment="1">
      <alignment horizontal="center" vertical="center"/>
    </xf>
    <xf numFmtId="0" fontId="14" fillId="4" borderId="9" xfId="14" applyFont="1" applyFill="1" applyBorder="1" applyAlignment="1">
      <alignment horizontal="center" vertical="center" shrinkToFit="1"/>
    </xf>
    <xf numFmtId="0" fontId="14" fillId="4" borderId="8" xfId="14" applyFont="1" applyFill="1" applyBorder="1" applyAlignment="1">
      <alignment horizontal="center" vertical="center" shrinkToFit="1"/>
    </xf>
    <xf numFmtId="0" fontId="14" fillId="4" borderId="127" xfId="14" applyFont="1" applyFill="1" applyBorder="1" applyAlignment="1">
      <alignment horizontal="center" vertical="center" shrinkToFit="1"/>
    </xf>
    <xf numFmtId="0" fontId="14" fillId="4" borderId="147" xfId="14" applyFont="1" applyFill="1" applyBorder="1" applyAlignment="1">
      <alignment horizontal="center" vertical="center" shrinkToFit="1"/>
    </xf>
    <xf numFmtId="0" fontId="14" fillId="4" borderId="153" xfId="14" applyFont="1" applyFill="1" applyBorder="1" applyAlignment="1">
      <alignment horizontal="center" vertical="center"/>
    </xf>
    <xf numFmtId="0" fontId="14" fillId="4" borderId="14" xfId="14" applyFont="1" applyFill="1" applyBorder="1" applyAlignment="1">
      <alignment horizontal="center" vertical="center"/>
    </xf>
    <xf numFmtId="0" fontId="14" fillId="4" borderId="7" xfId="14" applyFont="1" applyFill="1" applyBorder="1" applyAlignment="1">
      <alignment horizontal="center" vertical="center"/>
    </xf>
    <xf numFmtId="0" fontId="14" fillId="4" borderId="10" xfId="14" applyFont="1" applyFill="1" applyBorder="1" applyAlignment="1">
      <alignment horizontal="center" vertical="center" shrinkToFit="1"/>
    </xf>
    <xf numFmtId="0" fontId="14" fillId="4" borderId="14" xfId="14" applyFont="1" applyFill="1" applyBorder="1" applyAlignment="1">
      <alignment horizontal="center" vertical="center" shrinkToFit="1"/>
    </xf>
    <xf numFmtId="0" fontId="14" fillId="0" borderId="11" xfId="14" applyFont="1" applyBorder="1" applyAlignment="1">
      <alignment horizontal="center" vertical="center" shrinkToFit="1"/>
    </xf>
    <xf numFmtId="0" fontId="14" fillId="0" borderId="12" xfId="14" applyFont="1" applyBorder="1" applyAlignment="1">
      <alignment horizontal="center" vertical="center" shrinkToFit="1"/>
    </xf>
    <xf numFmtId="0" fontId="14" fillId="0" borderId="13" xfId="14" applyFont="1" applyBorder="1" applyAlignment="1">
      <alignment horizontal="center" vertical="center" shrinkToFit="1"/>
    </xf>
    <xf numFmtId="0" fontId="14" fillId="0" borderId="140" xfId="14" applyFont="1" applyBorder="1" applyAlignment="1">
      <alignment horizontal="center" vertical="center"/>
    </xf>
    <xf numFmtId="0" fontId="14" fillId="0" borderId="12" xfId="14" applyFont="1" applyBorder="1" applyAlignment="1">
      <alignment horizontal="center" vertical="center"/>
    </xf>
    <xf numFmtId="0" fontId="14" fillId="0" borderId="13" xfId="14" applyFont="1" applyBorder="1" applyAlignment="1">
      <alignment horizontal="center" vertical="center"/>
    </xf>
    <xf numFmtId="181" fontId="14" fillId="0" borderId="11" xfId="14" applyNumberFormat="1" applyFont="1" applyBorder="1" applyAlignment="1">
      <alignment horizontal="center" vertical="center" shrinkToFit="1"/>
    </xf>
    <xf numFmtId="181" fontId="14" fillId="0" borderId="12" xfId="14" applyNumberFormat="1" applyFont="1" applyBorder="1" applyAlignment="1">
      <alignment horizontal="center" vertical="center" shrinkToFit="1"/>
    </xf>
    <xf numFmtId="181" fontId="14" fillId="0" borderId="13" xfId="14" applyNumberFormat="1" applyFont="1" applyBorder="1" applyAlignment="1">
      <alignment horizontal="center" vertical="center" shrinkToFit="1"/>
    </xf>
    <xf numFmtId="14" fontId="14" fillId="0" borderId="11" xfId="14" applyNumberFormat="1" applyFont="1" applyBorder="1" applyAlignment="1">
      <alignment horizontal="center" vertical="center" shrinkToFit="1"/>
    </xf>
    <xf numFmtId="14" fontId="14" fillId="0" borderId="12" xfId="14" applyNumberFormat="1" applyFont="1" applyBorder="1" applyAlignment="1">
      <alignment horizontal="center" vertical="center" shrinkToFit="1"/>
    </xf>
    <xf numFmtId="14" fontId="14" fillId="0" borderId="13" xfId="14" applyNumberFormat="1" applyFont="1" applyBorder="1" applyAlignment="1">
      <alignment horizontal="center" vertical="center" shrinkToFit="1"/>
    </xf>
    <xf numFmtId="0" fontId="15" fillId="0" borderId="1" xfId="14" applyFont="1" applyBorder="1" applyAlignment="1">
      <alignment horizontal="center" vertical="center"/>
    </xf>
    <xf numFmtId="0" fontId="14" fillId="14" borderId="72" xfId="14" applyFont="1" applyFill="1" applyBorder="1" applyAlignment="1">
      <alignment horizontal="center" vertical="center" shrinkToFit="1"/>
    </xf>
    <xf numFmtId="0" fontId="14" fillId="14" borderId="142" xfId="14" applyFont="1" applyFill="1" applyBorder="1" applyAlignment="1">
      <alignment horizontal="center" vertical="center" shrinkToFit="1"/>
    </xf>
    <xf numFmtId="0" fontId="14" fillId="14" borderId="127" xfId="14" applyFont="1" applyFill="1" applyBorder="1" applyAlignment="1">
      <alignment horizontal="center" vertical="center" shrinkToFit="1"/>
    </xf>
    <xf numFmtId="0" fontId="14" fillId="14" borderId="147" xfId="14" applyFont="1" applyFill="1" applyBorder="1" applyAlignment="1">
      <alignment horizontal="center" vertical="center" shrinkToFit="1"/>
    </xf>
    <xf numFmtId="0" fontId="14" fillId="14" borderId="148" xfId="14" applyFont="1" applyFill="1" applyBorder="1" applyAlignment="1">
      <alignment horizontal="center" vertical="center" shrinkToFit="1"/>
    </xf>
    <xf numFmtId="0" fontId="14" fillId="14" borderId="9" xfId="14" quotePrefix="1" applyFont="1" applyFill="1" applyBorder="1" applyAlignment="1">
      <alignment horizontal="center" vertical="center" shrinkToFit="1"/>
    </xf>
    <xf numFmtId="0" fontId="14" fillId="14" borderId="8" xfId="14" quotePrefix="1" applyFont="1" applyFill="1" applyBorder="1" applyAlignment="1">
      <alignment horizontal="center" vertical="center" shrinkToFit="1"/>
    </xf>
    <xf numFmtId="0" fontId="14" fillId="14" borderId="72" xfId="14" quotePrefix="1" applyFont="1" applyFill="1" applyBorder="1" applyAlignment="1">
      <alignment horizontal="center" vertical="center" shrinkToFit="1"/>
    </xf>
    <xf numFmtId="0" fontId="14" fillId="14" borderId="10" xfId="14" quotePrefix="1" applyFont="1" applyFill="1" applyBorder="1" applyAlignment="1">
      <alignment horizontal="center" vertical="center" shrinkToFit="1"/>
    </xf>
    <xf numFmtId="0" fontId="14" fillId="14" borderId="14" xfId="14" quotePrefix="1" applyFont="1" applyFill="1" applyBorder="1" applyAlignment="1">
      <alignment horizontal="center" vertical="center" shrinkToFit="1"/>
    </xf>
    <xf numFmtId="0" fontId="14" fillId="14" borderId="61" xfId="14" quotePrefix="1" applyFont="1" applyFill="1" applyBorder="1" applyAlignment="1">
      <alignment horizontal="center" vertical="center" shrinkToFit="1"/>
    </xf>
    <xf numFmtId="0" fontId="14" fillId="0" borderId="11" xfId="14" applyFont="1" applyBorder="1" applyAlignment="1">
      <alignment horizontal="left" vertical="center" shrinkToFit="1"/>
    </xf>
    <xf numFmtId="0" fontId="14" fillId="0" borderId="12" xfId="14" applyFont="1" applyBorder="1" applyAlignment="1">
      <alignment horizontal="left" vertical="center" shrinkToFit="1"/>
    </xf>
    <xf numFmtId="0" fontId="14" fillId="0" borderId="13" xfId="14" applyFont="1" applyBorder="1" applyAlignment="1">
      <alignment horizontal="left" vertical="center" shrinkToFit="1"/>
    </xf>
    <xf numFmtId="14" fontId="14" fillId="0" borderId="11" xfId="14" applyNumberFormat="1" applyFont="1" applyBorder="1" applyAlignment="1">
      <alignment horizontal="left" vertical="center" shrinkToFit="1"/>
    </xf>
    <xf numFmtId="14" fontId="14" fillId="0" borderId="12" xfId="14" applyNumberFormat="1" applyFont="1" applyBorder="1" applyAlignment="1">
      <alignment horizontal="left" vertical="center" shrinkToFit="1"/>
    </xf>
    <xf numFmtId="14" fontId="14" fillId="0" borderId="13" xfId="14" applyNumberFormat="1" applyFont="1" applyBorder="1" applyAlignment="1">
      <alignment horizontal="left" vertical="center" shrinkToFit="1"/>
    </xf>
    <xf numFmtId="0" fontId="14" fillId="14" borderId="9" xfId="14" applyFont="1" applyFill="1" applyBorder="1" applyAlignment="1">
      <alignment horizontal="left" vertical="top" wrapText="1" shrinkToFit="1"/>
    </xf>
    <xf numFmtId="0" fontId="14" fillId="14" borderId="8" xfId="14" applyFont="1" applyFill="1" applyBorder="1" applyAlignment="1">
      <alignment horizontal="left" vertical="top" wrapText="1" shrinkToFit="1"/>
    </xf>
    <xf numFmtId="0" fontId="14" fillId="14" borderId="72" xfId="14" applyFont="1" applyFill="1" applyBorder="1" applyAlignment="1">
      <alignment horizontal="left" vertical="top" wrapText="1" shrinkToFit="1"/>
    </xf>
    <xf numFmtId="0" fontId="14" fillId="14" borderId="34" xfId="14" applyFont="1" applyFill="1" applyBorder="1" applyAlignment="1">
      <alignment horizontal="left" vertical="top" wrapText="1" shrinkToFit="1"/>
    </xf>
    <xf numFmtId="0" fontId="14" fillId="14" borderId="0" xfId="14" applyFont="1" applyFill="1" applyAlignment="1">
      <alignment horizontal="left" vertical="top" wrapText="1" shrinkToFit="1"/>
    </xf>
    <xf numFmtId="0" fontId="14" fillId="14" borderId="142" xfId="14" applyFont="1" applyFill="1" applyBorder="1" applyAlignment="1">
      <alignment horizontal="left" vertical="top" wrapText="1" shrinkToFit="1"/>
    </xf>
    <xf numFmtId="0" fontId="14" fillId="4" borderId="65" xfId="14" applyFont="1" applyFill="1" applyBorder="1" applyAlignment="1">
      <alignment horizontal="center" vertical="center" shrinkToFit="1"/>
    </xf>
    <xf numFmtId="0" fontId="14" fillId="14" borderId="11" xfId="14" applyFont="1" applyFill="1" applyBorder="1" applyAlignment="1">
      <alignment horizontal="left" vertical="center" shrinkToFit="1"/>
    </xf>
    <xf numFmtId="0" fontId="14" fillId="14" borderId="13" xfId="14" applyFont="1" applyFill="1" applyBorder="1" applyAlignment="1">
      <alignment horizontal="left" vertical="center" shrinkToFit="1"/>
    </xf>
    <xf numFmtId="0" fontId="14" fillId="4" borderId="5" xfId="14" applyFont="1" applyFill="1" applyBorder="1" applyAlignment="1">
      <alignment horizontal="center" vertical="center" shrinkToFit="1"/>
    </xf>
    <xf numFmtId="0" fontId="14" fillId="4" borderId="72" xfId="14" applyFont="1" applyFill="1" applyBorder="1" applyAlignment="1">
      <alignment horizontal="center" vertical="center" shrinkToFit="1"/>
    </xf>
    <xf numFmtId="38" fontId="14" fillId="4" borderId="11" xfId="24" applyFont="1" applyFill="1" applyBorder="1" applyAlignment="1">
      <alignment horizontal="right" vertical="center" shrinkToFit="1"/>
    </xf>
    <xf numFmtId="38" fontId="14" fillId="4" borderId="12" xfId="24" applyFont="1" applyFill="1" applyBorder="1" applyAlignment="1">
      <alignment horizontal="right" vertical="center" shrinkToFit="1"/>
    </xf>
    <xf numFmtId="38" fontId="14" fillId="4" borderId="13" xfId="24" applyFont="1" applyFill="1" applyBorder="1" applyAlignment="1">
      <alignment horizontal="right" vertical="center" shrinkToFit="1"/>
    </xf>
    <xf numFmtId="0" fontId="14" fillId="0" borderId="11" xfId="14" applyFont="1" applyBorder="1" applyAlignment="1">
      <alignment horizontal="right" vertical="center" shrinkToFit="1"/>
    </xf>
    <xf numFmtId="0" fontId="14" fillId="0" borderId="12" xfId="14" applyFont="1" applyBorder="1" applyAlignment="1">
      <alignment horizontal="right" vertical="center" shrinkToFit="1"/>
    </xf>
    <xf numFmtId="0" fontId="14" fillId="0" borderId="13" xfId="14" applyFont="1" applyBorder="1" applyAlignment="1">
      <alignment horizontal="right" vertical="center" shrinkToFit="1"/>
    </xf>
    <xf numFmtId="0" fontId="14" fillId="0" borderId="65" xfId="14" applyFont="1" applyBorder="1" applyAlignment="1">
      <alignment horizontal="center" vertical="center" shrinkToFit="1"/>
    </xf>
    <xf numFmtId="38" fontId="14" fillId="0" borderId="11" xfId="24" applyFont="1" applyBorder="1" applyAlignment="1">
      <alignment horizontal="right" vertical="center" shrinkToFit="1"/>
    </xf>
    <xf numFmtId="38" fontId="14" fillId="0" borderId="12" xfId="24" applyFont="1" applyBorder="1" applyAlignment="1">
      <alignment horizontal="right" vertical="center" shrinkToFit="1"/>
    </xf>
    <xf numFmtId="38" fontId="14" fillId="0" borderId="13" xfId="24" applyFont="1" applyBorder="1" applyAlignment="1">
      <alignment horizontal="right" vertical="center" shrinkToFit="1"/>
    </xf>
    <xf numFmtId="3" fontId="14" fillId="0" borderId="11" xfId="14" applyNumberFormat="1" applyFont="1" applyBorder="1" applyAlignment="1">
      <alignment horizontal="right" vertical="center" shrinkToFit="1"/>
    </xf>
    <xf numFmtId="0" fontId="14" fillId="0" borderId="11" xfId="14" quotePrefix="1" applyFont="1" applyBorder="1" applyAlignment="1">
      <alignment vertical="center" shrinkToFit="1"/>
    </xf>
    <xf numFmtId="0" fontId="14" fillId="0" borderId="12" xfId="14" applyFont="1" applyBorder="1" applyAlignment="1">
      <alignment vertical="center" shrinkToFit="1"/>
    </xf>
    <xf numFmtId="0" fontId="14" fillId="0" borderId="13" xfId="14" applyFont="1" applyBorder="1" applyAlignment="1">
      <alignment vertical="center" shrinkToFit="1"/>
    </xf>
    <xf numFmtId="0" fontId="14" fillId="0" borderId="11" xfId="14" applyFont="1" applyBorder="1" applyAlignment="1">
      <alignment vertical="center" shrinkToFit="1"/>
    </xf>
    <xf numFmtId="14" fontId="14" fillId="0" borderId="11" xfId="14" applyNumberFormat="1" applyFont="1" applyBorder="1" applyAlignment="1">
      <alignment vertical="center" shrinkToFit="1"/>
    </xf>
    <xf numFmtId="14" fontId="14" fillId="0" borderId="12" xfId="14" applyNumberFormat="1" applyFont="1" applyBorder="1" applyAlignment="1">
      <alignment vertical="center" shrinkToFit="1"/>
    </xf>
    <xf numFmtId="14" fontId="14" fillId="0" borderId="13" xfId="14" applyNumberFormat="1" applyFont="1" applyBorder="1" applyAlignment="1">
      <alignment vertical="center" shrinkToFit="1"/>
    </xf>
    <xf numFmtId="0" fontId="14" fillId="0" borderId="72" xfId="14" applyFont="1" applyBorder="1" applyAlignment="1">
      <alignment horizontal="center" vertical="center" wrapText="1"/>
    </xf>
    <xf numFmtId="0" fontId="14" fillId="0" borderId="61" xfId="14" applyFont="1" applyBorder="1" applyAlignment="1">
      <alignment horizontal="center" vertical="center" wrapText="1"/>
    </xf>
    <xf numFmtId="0" fontId="14" fillId="4" borderId="0" xfId="14" applyFont="1" applyFill="1" applyAlignment="1">
      <alignment horizontal="center" vertical="center"/>
    </xf>
    <xf numFmtId="0" fontId="14" fillId="0" borderId="14" xfId="14" applyFont="1" applyBorder="1" applyAlignment="1">
      <alignment horizontal="center" vertical="justify"/>
    </xf>
    <xf numFmtId="0" fontId="14" fillId="0" borderId="14" xfId="14" applyFont="1" applyBorder="1" applyAlignment="1">
      <alignment horizontal="distributed" vertical="center" wrapText="1"/>
    </xf>
    <xf numFmtId="0" fontId="81" fillId="16" borderId="0" xfId="14" applyFont="1" applyFill="1" applyAlignment="1">
      <alignment horizontal="center" vertical="center"/>
    </xf>
    <xf numFmtId="0" fontId="112" fillId="0" borderId="0" xfId="14" applyFont="1" applyAlignment="1">
      <alignment horizontal="center" wrapText="1"/>
    </xf>
    <xf numFmtId="0" fontId="112" fillId="0" borderId="14" xfId="14" applyFont="1" applyBorder="1" applyAlignment="1">
      <alignment horizontal="center" wrapText="1"/>
    </xf>
    <xf numFmtId="0" fontId="14" fillId="0" borderId="0" xfId="14" applyFont="1" applyAlignment="1">
      <alignment horizontal="center" vertical="center"/>
    </xf>
    <xf numFmtId="0" fontId="91" fillId="0" borderId="14" xfId="32" applyFont="1" applyBorder="1" applyAlignment="1">
      <alignment horizontal="center" vertical="center"/>
    </xf>
    <xf numFmtId="0" fontId="1" fillId="0" borderId="2" xfId="32" applyBorder="1" applyAlignment="1">
      <alignment horizontal="center" vertical="center"/>
    </xf>
    <xf numFmtId="0" fontId="1" fillId="0" borderId="4" xfId="32" applyBorder="1" applyAlignment="1">
      <alignment horizontal="center" vertical="center"/>
    </xf>
    <xf numFmtId="187" fontId="70" fillId="0" borderId="9" xfId="32" applyNumberFormat="1" applyFont="1" applyBorder="1" applyAlignment="1">
      <alignment horizontal="left" vertical="center"/>
    </xf>
    <xf numFmtId="187" fontId="70" fillId="0" borderId="5" xfId="32" applyNumberFormat="1" applyFont="1" applyBorder="1" applyAlignment="1">
      <alignment horizontal="left" vertical="center"/>
    </xf>
    <xf numFmtId="0" fontId="1" fillId="0" borderId="10" xfId="32" applyBorder="1">
      <alignment vertical="center"/>
    </xf>
    <xf numFmtId="0" fontId="1" fillId="0" borderId="7" xfId="32" applyBorder="1">
      <alignment vertical="center"/>
    </xf>
    <xf numFmtId="0" fontId="1" fillId="0" borderId="0" xfId="32" applyAlignment="1">
      <alignment vertical="center" wrapText="1"/>
    </xf>
    <xf numFmtId="0" fontId="118" fillId="22" borderId="197" xfId="0" applyFont="1" applyFill="1" applyBorder="1" applyAlignment="1" applyProtection="1">
      <alignment horizontal="center" vertical="center" textRotation="255" shrinkToFit="1"/>
      <protection locked="0"/>
    </xf>
    <xf numFmtId="0" fontId="118" fillId="22" borderId="164" xfId="0" applyFont="1" applyFill="1" applyBorder="1" applyAlignment="1" applyProtection="1">
      <alignment horizontal="center" vertical="center" textRotation="255" shrinkToFit="1"/>
      <protection locked="0"/>
    </xf>
    <xf numFmtId="0" fontId="118" fillId="22" borderId="195" xfId="0" applyFont="1" applyFill="1" applyBorder="1" applyAlignment="1" applyProtection="1">
      <alignment horizontal="center" vertical="center" textRotation="255" shrinkToFit="1"/>
      <protection locked="0"/>
    </xf>
    <xf numFmtId="0" fontId="118" fillId="0" borderId="20" xfId="0" applyFont="1" applyBorder="1" applyAlignment="1">
      <alignment horizontal="center" vertical="center" textRotation="255"/>
    </xf>
    <xf numFmtId="0" fontId="118" fillId="0" borderId="3" xfId="0" applyFont="1" applyBorder="1" applyAlignment="1">
      <alignment horizontal="center" vertical="center" textRotation="255"/>
    </xf>
    <xf numFmtId="0" fontId="118" fillId="0" borderId="25" xfId="0" applyFont="1" applyBorder="1" applyAlignment="1">
      <alignment horizontal="center" vertical="center" textRotation="255"/>
    </xf>
    <xf numFmtId="0" fontId="118" fillId="22" borderId="18" xfId="0" applyFont="1" applyFill="1" applyBorder="1" applyAlignment="1" applyProtection="1">
      <alignment horizontal="center" vertical="center" textRotation="255" shrinkToFit="1"/>
      <protection locked="0"/>
    </xf>
    <xf numFmtId="0" fontId="118" fillId="22" borderId="23" xfId="0" applyFont="1" applyFill="1" applyBorder="1" applyAlignment="1" applyProtection="1">
      <alignment horizontal="center" vertical="center" textRotation="255" shrinkToFit="1"/>
      <protection locked="0"/>
    </xf>
    <xf numFmtId="0" fontId="118" fillId="22" borderId="27" xfId="0" applyFont="1" applyFill="1" applyBorder="1" applyAlignment="1" applyProtection="1">
      <alignment horizontal="center" vertical="center" textRotation="255" shrinkToFit="1"/>
      <protection locked="0"/>
    </xf>
    <xf numFmtId="0" fontId="118" fillId="22" borderId="19" xfId="0" applyFont="1" applyFill="1" applyBorder="1" applyAlignment="1" applyProtection="1">
      <alignment horizontal="center" vertical="center" textRotation="255" shrinkToFit="1"/>
      <protection locked="0"/>
    </xf>
    <xf numFmtId="0" fontId="118" fillId="22" borderId="204" xfId="0" applyFont="1" applyFill="1" applyBorder="1" applyAlignment="1" applyProtection="1">
      <alignment horizontal="center" vertical="center" textRotation="255" shrinkToFit="1"/>
      <protection locked="0"/>
    </xf>
    <xf numFmtId="0" fontId="118" fillId="22" borderId="24" xfId="0" applyFont="1" applyFill="1" applyBorder="1" applyAlignment="1" applyProtection="1">
      <alignment horizontal="center" vertical="center" textRotation="255" shrinkToFit="1"/>
      <protection locked="0"/>
    </xf>
    <xf numFmtId="55" fontId="120" fillId="0" borderId="11" xfId="0" applyNumberFormat="1" applyFont="1" applyBorder="1" applyAlignment="1">
      <alignment horizontal="center" vertical="center"/>
    </xf>
    <xf numFmtId="55" fontId="120" fillId="0" borderId="12" xfId="0" applyNumberFormat="1" applyFont="1" applyBorder="1" applyAlignment="1">
      <alignment horizontal="center" vertical="center"/>
    </xf>
    <xf numFmtId="55" fontId="120" fillId="0" borderId="13" xfId="0" applyNumberFormat="1" applyFont="1" applyBorder="1" applyAlignment="1">
      <alignment horizontal="center" vertical="center"/>
    </xf>
    <xf numFmtId="0" fontId="118" fillId="22" borderId="198" xfId="0" applyFont="1" applyFill="1" applyBorder="1" applyAlignment="1" applyProtection="1">
      <alignment horizontal="center" vertical="center" textRotation="255" shrinkToFit="1"/>
      <protection locked="0"/>
    </xf>
    <xf numFmtId="0" fontId="118" fillId="22" borderId="203" xfId="0" applyFont="1" applyFill="1" applyBorder="1" applyAlignment="1" applyProtection="1">
      <alignment horizontal="center" vertical="center" textRotation="255" shrinkToFit="1"/>
      <protection locked="0"/>
    </xf>
    <xf numFmtId="0" fontId="118" fillId="22" borderId="196" xfId="0" applyFont="1" applyFill="1" applyBorder="1" applyAlignment="1" applyProtection="1">
      <alignment horizontal="center" vertical="center" textRotation="255" shrinkToFit="1"/>
      <protection locked="0"/>
    </xf>
    <xf numFmtId="0" fontId="12" fillId="0" borderId="0" xfId="0" applyFont="1" applyAlignment="1">
      <alignment horizontal="right" vertical="center"/>
    </xf>
    <xf numFmtId="0" fontId="118" fillId="0" borderId="0" xfId="0" applyFont="1" applyAlignment="1">
      <alignment horizontal="left" vertical="center" shrinkToFit="1"/>
    </xf>
    <xf numFmtId="176" fontId="119" fillId="22" borderId="191" xfId="0" applyNumberFormat="1" applyFont="1" applyFill="1" applyBorder="1" applyAlignment="1" applyProtection="1">
      <alignment horizontal="center" vertical="center" shrinkToFit="1"/>
      <protection locked="0"/>
    </xf>
    <xf numFmtId="176" fontId="119" fillId="22" borderId="192" xfId="0" applyNumberFormat="1" applyFont="1" applyFill="1" applyBorder="1" applyAlignment="1" applyProtection="1">
      <alignment horizontal="center" vertical="center" shrinkToFit="1"/>
      <protection locked="0"/>
    </xf>
    <xf numFmtId="176" fontId="119" fillId="22" borderId="193" xfId="0" applyNumberFormat="1" applyFont="1" applyFill="1" applyBorder="1" applyAlignment="1" applyProtection="1">
      <alignment horizontal="center" vertical="center" shrinkToFit="1"/>
      <protection locked="0"/>
    </xf>
    <xf numFmtId="176" fontId="12" fillId="22" borderId="55" xfId="0" applyNumberFormat="1" applyFont="1" applyFill="1" applyBorder="1" applyAlignment="1" applyProtection="1">
      <alignment horizontal="center" vertical="center" shrinkToFit="1"/>
      <protection locked="0"/>
    </xf>
    <xf numFmtId="0" fontId="118" fillId="0" borderId="0" xfId="0" applyFont="1" applyAlignment="1">
      <alignment horizontal="right" vertical="center"/>
    </xf>
    <xf numFmtId="0" fontId="118" fillId="0" borderId="0" xfId="0" applyFont="1" applyAlignment="1">
      <alignment horizontal="left" vertical="center"/>
    </xf>
    <xf numFmtId="0" fontId="118" fillId="22" borderId="16" xfId="0" applyFont="1" applyFill="1" applyBorder="1" applyAlignment="1" applyProtection="1">
      <alignment horizontal="center" vertical="center" textRotation="255" shrinkToFit="1"/>
      <protection locked="0"/>
    </xf>
    <xf numFmtId="0" fontId="118" fillId="22" borderId="22" xfId="0" applyFont="1" applyFill="1" applyBorder="1" applyAlignment="1" applyProtection="1">
      <alignment horizontal="center" vertical="center" textRotation="255" shrinkToFit="1"/>
      <protection locked="0"/>
    </xf>
    <xf numFmtId="0" fontId="118" fillId="22" borderId="28" xfId="0" applyFont="1" applyFill="1" applyBorder="1" applyAlignment="1" applyProtection="1">
      <alignment horizontal="center" vertical="center" textRotation="255" shrinkToFit="1"/>
      <protection locked="0"/>
    </xf>
    <xf numFmtId="0" fontId="118" fillId="22" borderId="213" xfId="0" applyFont="1" applyFill="1" applyBorder="1" applyAlignment="1" applyProtection="1">
      <alignment horizontal="center" vertical="center" textRotation="255" shrinkToFit="1"/>
      <protection locked="0"/>
    </xf>
    <xf numFmtId="0" fontId="118" fillId="22" borderId="6" xfId="0" applyFont="1" applyFill="1" applyBorder="1" applyAlignment="1" applyProtection="1">
      <alignment horizontal="center" vertical="center" textRotation="255" shrinkToFit="1"/>
      <protection locked="0"/>
    </xf>
    <xf numFmtId="0" fontId="118" fillId="22" borderId="214" xfId="0" applyFont="1" applyFill="1" applyBorder="1" applyAlignment="1" applyProtection="1">
      <alignment horizontal="center" vertical="center" textRotation="255" shrinkToFit="1"/>
      <protection locked="0"/>
    </xf>
    <xf numFmtId="0" fontId="120" fillId="4" borderId="144" xfId="0" applyFont="1" applyFill="1" applyBorder="1" applyAlignment="1">
      <alignment horizontal="center" vertical="center"/>
    </xf>
    <xf numFmtId="0" fontId="120" fillId="4" borderId="55" xfId="0" applyFont="1" applyFill="1" applyBorder="1" applyAlignment="1">
      <alignment horizontal="center" vertical="center"/>
    </xf>
    <xf numFmtId="0" fontId="120" fillId="4" borderId="146" xfId="0" applyFont="1" applyFill="1" applyBorder="1" applyAlignment="1">
      <alignment horizontal="center" vertical="center"/>
    </xf>
    <xf numFmtId="0" fontId="120" fillId="4" borderId="147" xfId="0" applyFont="1" applyFill="1" applyBorder="1" applyAlignment="1">
      <alignment horizontal="center" vertical="center"/>
    </xf>
    <xf numFmtId="0" fontId="120" fillId="4" borderId="58" xfId="0" applyFont="1" applyFill="1" applyBorder="1" applyAlignment="1">
      <alignment horizontal="center" vertical="center"/>
    </xf>
    <xf numFmtId="0" fontId="120" fillId="4" borderId="148" xfId="0" applyFont="1" applyFill="1" applyBorder="1" applyAlignment="1">
      <alignment horizontal="center" vertical="center"/>
    </xf>
    <xf numFmtId="176" fontId="118" fillId="22" borderId="0" xfId="0" applyNumberFormat="1" applyFont="1" applyFill="1" applyAlignment="1" applyProtection="1">
      <alignment horizontal="center" vertical="center" shrinkToFit="1"/>
      <protection locked="0"/>
    </xf>
    <xf numFmtId="0" fontId="118" fillId="0" borderId="209" xfId="0" applyFont="1" applyBorder="1" applyAlignment="1">
      <alignment horizontal="center" vertical="center"/>
    </xf>
    <xf numFmtId="0" fontId="118" fillId="0" borderId="210" xfId="0" applyFont="1" applyBorder="1" applyAlignment="1">
      <alignment horizontal="center" vertical="center"/>
    </xf>
    <xf numFmtId="181" fontId="118" fillId="0" borderId="211" xfId="0" applyNumberFormat="1" applyFont="1" applyBorder="1" applyAlignment="1">
      <alignment horizontal="center" vertical="center"/>
    </xf>
    <xf numFmtId="181" fontId="118" fillId="0" borderId="210" xfId="0" applyNumberFormat="1" applyFont="1" applyBorder="1" applyAlignment="1">
      <alignment horizontal="center" vertical="center"/>
    </xf>
    <xf numFmtId="0" fontId="118" fillId="0" borderId="211" xfId="0" applyFont="1" applyBorder="1" applyAlignment="1">
      <alignment horizontal="center" vertical="center"/>
    </xf>
    <xf numFmtId="188" fontId="118" fillId="0" borderId="211" xfId="33" applyNumberFormat="1" applyFont="1" applyBorder="1" applyAlignment="1" applyProtection="1">
      <alignment horizontal="center" vertical="center"/>
    </xf>
    <xf numFmtId="188" fontId="118" fillId="0" borderId="212" xfId="33" applyNumberFormat="1" applyFont="1" applyBorder="1" applyAlignment="1" applyProtection="1">
      <alignment horizontal="center" vertical="center"/>
    </xf>
    <xf numFmtId="0" fontId="118" fillId="0" borderId="178" xfId="0" applyFont="1" applyBorder="1" applyAlignment="1">
      <alignment horizontal="center" vertical="center" shrinkToFit="1"/>
    </xf>
    <xf numFmtId="0" fontId="118" fillId="0" borderId="179" xfId="0" applyFont="1" applyBorder="1" applyAlignment="1">
      <alignment horizontal="center" vertical="center" shrinkToFit="1"/>
    </xf>
    <xf numFmtId="0" fontId="118" fillId="0" borderId="205" xfId="0" applyFont="1" applyBorder="1" applyAlignment="1">
      <alignment horizontal="center" vertical="center"/>
    </xf>
    <xf numFmtId="0" fontId="118" fillId="0" borderId="206" xfId="0" applyFont="1" applyBorder="1" applyAlignment="1">
      <alignment horizontal="center" vertical="center"/>
    </xf>
    <xf numFmtId="0" fontId="118" fillId="0" borderId="207" xfId="0" applyFont="1" applyBorder="1" applyAlignment="1">
      <alignment horizontal="center" vertical="center"/>
    </xf>
    <xf numFmtId="0" fontId="118" fillId="0" borderId="163" xfId="0" applyFont="1" applyBorder="1" applyAlignment="1">
      <alignment horizontal="center" vertical="center"/>
    </xf>
    <xf numFmtId="181" fontId="118" fillId="0" borderId="161" xfId="0" applyNumberFormat="1" applyFont="1" applyBorder="1" applyAlignment="1">
      <alignment horizontal="center" vertical="center"/>
    </xf>
    <xf numFmtId="181" fontId="118" fillId="0" borderId="163" xfId="0" applyNumberFormat="1" applyFont="1" applyBorder="1" applyAlignment="1">
      <alignment horizontal="center" vertical="center"/>
    </xf>
    <xf numFmtId="0" fontId="118" fillId="0" borderId="161" xfId="0" applyFont="1" applyBorder="1" applyAlignment="1">
      <alignment horizontal="center" vertical="center"/>
    </xf>
    <xf numFmtId="188" fontId="118" fillId="0" borderId="161" xfId="33" applyNumberFormat="1" applyFont="1" applyBorder="1" applyAlignment="1" applyProtection="1">
      <alignment horizontal="center" vertical="center"/>
    </xf>
    <xf numFmtId="188" fontId="118" fillId="0" borderId="208" xfId="33" applyNumberFormat="1" applyFont="1" applyBorder="1" applyAlignment="1" applyProtection="1">
      <alignment horizontal="center" vertical="center"/>
    </xf>
    <xf numFmtId="0" fontId="124" fillId="0" borderId="14" xfId="0" applyFont="1" applyBorder="1" applyAlignment="1">
      <alignment vertical="center" wrapTex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133" fillId="0" borderId="0" xfId="0" applyFont="1" applyAlignment="1">
      <alignment vertical="center" wrapText="1"/>
    </xf>
    <xf numFmtId="0" fontId="0" fillId="0" borderId="0" xfId="0" applyAlignment="1">
      <alignment horizontal="center" vertical="center"/>
    </xf>
    <xf numFmtId="0" fontId="131" fillId="0" borderId="145" xfId="0" applyFont="1" applyBorder="1" applyAlignment="1">
      <alignment horizontal="center" vertical="center"/>
    </xf>
    <xf numFmtId="0" fontId="131" fillId="0" borderId="0" xfId="0" applyFont="1" applyAlignment="1">
      <alignment horizontal="center" vertical="center"/>
    </xf>
    <xf numFmtId="0" fontId="131" fillId="0" borderId="142" xfId="0" applyFont="1" applyBorder="1" applyAlignment="1">
      <alignment horizontal="center" vertical="center"/>
    </xf>
    <xf numFmtId="0" fontId="131" fillId="0" borderId="146" xfId="0" applyFont="1" applyBorder="1" applyAlignment="1">
      <alignment horizontal="center" vertical="center"/>
    </xf>
    <xf numFmtId="0" fontId="131" fillId="0" borderId="147" xfId="0" applyFont="1" applyBorder="1" applyAlignment="1">
      <alignment horizontal="center" vertical="center"/>
    </xf>
    <xf numFmtId="0" fontId="131" fillId="0" borderId="148" xfId="0" applyFont="1" applyBorder="1" applyAlignment="1">
      <alignment horizontal="center" vertical="center"/>
    </xf>
    <xf numFmtId="0" fontId="132" fillId="0" borderId="0" xfId="0" applyFont="1" applyAlignment="1">
      <alignment horizontal="left" vertical="center"/>
    </xf>
    <xf numFmtId="0" fontId="131" fillId="0" borderId="144" xfId="0" applyFont="1" applyBorder="1" applyAlignment="1">
      <alignment horizontal="center" vertical="center"/>
    </xf>
    <xf numFmtId="0" fontId="131" fillId="0" borderId="55" xfId="0" applyFont="1" applyBorder="1" applyAlignment="1">
      <alignment horizontal="center" vertical="center"/>
    </xf>
    <xf numFmtId="0" fontId="131" fillId="0" borderId="58" xfId="0" applyFont="1" applyBorder="1" applyAlignment="1">
      <alignment horizontal="center" vertical="center"/>
    </xf>
    <xf numFmtId="0" fontId="126" fillId="0" borderId="0" xfId="0" applyFont="1" applyAlignment="1">
      <alignment horizontal="center" vertical="center"/>
    </xf>
    <xf numFmtId="0" fontId="127" fillId="0" borderId="0" xfId="0" applyFont="1" applyAlignment="1">
      <alignment horizontal="center" vertical="center"/>
    </xf>
    <xf numFmtId="0" fontId="128" fillId="23" borderId="215" xfId="0" applyFont="1" applyFill="1" applyBorder="1" applyAlignment="1">
      <alignment horizontal="center" vertical="center"/>
    </xf>
    <xf numFmtId="0" fontId="128" fillId="23" borderId="216" xfId="0" applyFont="1" applyFill="1" applyBorder="1" applyAlignment="1">
      <alignment horizontal="center" vertical="center"/>
    </xf>
    <xf numFmtId="0" fontId="128" fillId="23" borderId="217" xfId="0" applyFont="1" applyFill="1" applyBorder="1" applyAlignment="1">
      <alignment horizontal="center" vertical="center"/>
    </xf>
    <xf numFmtId="0" fontId="128" fillId="23" borderId="218" xfId="0" applyFont="1" applyFill="1" applyBorder="1" applyAlignment="1">
      <alignment horizontal="center" vertical="center"/>
    </xf>
    <xf numFmtId="0" fontId="128" fillId="23" borderId="0" xfId="0" applyFont="1" applyFill="1" applyAlignment="1">
      <alignment horizontal="center" vertical="center"/>
    </xf>
    <xf numFmtId="0" fontId="128" fillId="23" borderId="219" xfId="0" applyFont="1" applyFill="1" applyBorder="1" applyAlignment="1">
      <alignment horizontal="center" vertical="center"/>
    </xf>
    <xf numFmtId="0" fontId="129" fillId="0" borderId="218" xfId="0" applyFont="1" applyBorder="1" applyAlignment="1">
      <alignment horizontal="center" vertical="center"/>
    </xf>
    <xf numFmtId="0" fontId="129" fillId="0" borderId="0" xfId="0" applyFont="1" applyAlignment="1">
      <alignment horizontal="center" vertical="center"/>
    </xf>
    <xf numFmtId="0" fontId="129" fillId="0" borderId="219" xfId="0" applyFont="1" applyBorder="1" applyAlignment="1">
      <alignment horizontal="center" vertical="center"/>
    </xf>
    <xf numFmtId="0" fontId="130" fillId="0" borderId="218" xfId="0" applyFont="1" applyBorder="1" applyAlignment="1">
      <alignment horizontal="center" vertical="center"/>
    </xf>
    <xf numFmtId="0" fontId="130" fillId="0" borderId="0" xfId="0" applyFont="1" applyAlignment="1">
      <alignment horizontal="center" vertical="center"/>
    </xf>
    <xf numFmtId="0" fontId="130" fillId="0" borderId="219" xfId="0" applyFont="1" applyBorder="1" applyAlignment="1">
      <alignment horizontal="center" vertical="center"/>
    </xf>
    <xf numFmtId="0" fontId="0" fillId="0" borderId="108" xfId="0" applyBorder="1" applyAlignment="1">
      <alignment horizontal="center" vertical="center"/>
    </xf>
    <xf numFmtId="0" fontId="0" fillId="0" borderId="62" xfId="0" applyBorder="1" applyAlignment="1">
      <alignment horizontal="center" vertical="center"/>
    </xf>
    <xf numFmtId="0" fontId="108" fillId="0" borderId="1" xfId="0" applyFont="1" applyBorder="1" applyAlignment="1">
      <alignment horizontal="center" vertical="center"/>
    </xf>
    <xf numFmtId="0" fontId="108" fillId="0" borderId="2" xfId="0" applyFont="1" applyBorder="1" applyAlignment="1">
      <alignment horizontal="center" vertical="center"/>
    </xf>
    <xf numFmtId="0" fontId="108" fillId="0" borderId="2" xfId="0" applyFont="1" applyBorder="1" applyAlignment="1">
      <alignment horizontal="left" vertical="center" wrapText="1"/>
    </xf>
    <xf numFmtId="0" fontId="108" fillId="0" borderId="3" xfId="0" applyFont="1" applyBorder="1" applyAlignment="1">
      <alignment horizontal="left" vertical="center"/>
    </xf>
    <xf numFmtId="0" fontId="108" fillId="0" borderId="110" xfId="0" applyFont="1" applyBorder="1" applyAlignment="1">
      <alignment horizontal="left" vertical="center" wrapText="1"/>
    </xf>
    <xf numFmtId="0" fontId="108" fillId="0" borderId="150" xfId="0" applyFont="1" applyBorder="1" applyAlignment="1">
      <alignment horizontal="left" vertical="center"/>
    </xf>
    <xf numFmtId="0" fontId="0" fillId="0" borderId="95" xfId="0" applyBorder="1" applyAlignment="1">
      <alignment horizontal="center" vertical="center"/>
    </xf>
    <xf numFmtId="0" fontId="108" fillId="0" borderId="96" xfId="0" applyFont="1" applyBorder="1" applyAlignment="1">
      <alignment horizontal="center" vertical="center"/>
    </xf>
    <xf numFmtId="0" fontId="108" fillId="0" borderId="2" xfId="0" applyFont="1" applyBorder="1" applyAlignment="1">
      <alignment horizontal="center" vertical="center" wrapText="1"/>
    </xf>
    <xf numFmtId="0" fontId="108" fillId="0" borderId="3" xfId="0" applyFont="1" applyBorder="1" applyAlignment="1">
      <alignment horizontal="center" vertical="center" wrapText="1"/>
    </xf>
    <xf numFmtId="0" fontId="108" fillId="0" borderId="110" xfId="0" applyFont="1" applyBorder="1" applyAlignment="1">
      <alignment horizontal="center" vertical="center"/>
    </xf>
    <xf numFmtId="0" fontId="108" fillId="0" borderId="150" xfId="0" applyFont="1" applyBorder="1" applyAlignment="1">
      <alignment horizontal="center" vertical="center"/>
    </xf>
    <xf numFmtId="0" fontId="108" fillId="0" borderId="151" xfId="0" applyFont="1" applyBorder="1" applyAlignment="1">
      <alignment horizontal="center" vertical="center"/>
    </xf>
    <xf numFmtId="0" fontId="0" fillId="0" borderId="66" xfId="0" applyBorder="1" applyAlignment="1">
      <alignment horizontal="center" vertical="center"/>
    </xf>
    <xf numFmtId="0" fontId="0" fillId="0" borderId="59" xfId="0" applyBorder="1" applyAlignment="1">
      <alignment horizontal="center" vertical="center"/>
    </xf>
    <xf numFmtId="0" fontId="108" fillId="0" borderId="1" xfId="0" applyFont="1" applyBorder="1" applyAlignment="1">
      <alignment horizontal="center" vertical="center" wrapText="1"/>
    </xf>
    <xf numFmtId="0" fontId="39" fillId="0" borderId="1" xfId="0" applyFont="1" applyBorder="1" applyAlignment="1">
      <alignment horizontal="center" vertical="center"/>
    </xf>
    <xf numFmtId="0" fontId="108" fillId="0" borderId="3" xfId="0" applyFont="1" applyBorder="1" applyAlignment="1">
      <alignment horizontal="center" vertical="center"/>
    </xf>
    <xf numFmtId="0" fontId="108" fillId="0" borderId="4" xfId="0" applyFont="1" applyBorder="1" applyAlignment="1">
      <alignment horizontal="center" vertical="center"/>
    </xf>
    <xf numFmtId="0" fontId="108" fillId="0" borderId="110" xfId="0" applyFont="1" applyBorder="1" applyAlignment="1">
      <alignment horizontal="left" vertical="center"/>
    </xf>
    <xf numFmtId="0" fontId="135" fillId="0" borderId="0" xfId="0" applyFont="1" applyAlignment="1">
      <alignment horizontal="center" vertical="center"/>
    </xf>
    <xf numFmtId="0" fontId="0" fillId="0" borderId="105" xfId="0" applyBorder="1" applyAlignment="1">
      <alignment horizontal="center" vertical="center"/>
    </xf>
    <xf numFmtId="0" fontId="0" fillId="0" borderId="54" xfId="0" applyBorder="1" applyAlignment="1">
      <alignment horizontal="center" vertical="center"/>
    </xf>
    <xf numFmtId="0" fontId="0" fillId="0" borderId="1" xfId="0" applyBorder="1" applyAlignment="1">
      <alignment horizontal="center" vertical="center"/>
    </xf>
    <xf numFmtId="0" fontId="0" fillId="0" borderId="106" xfId="0" applyBorder="1" applyAlignment="1">
      <alignment horizontal="center" vertical="center"/>
    </xf>
    <xf numFmtId="0" fontId="0" fillId="0" borderId="11" xfId="0" applyBorder="1" applyAlignment="1">
      <alignment horizontal="center" vertical="center"/>
    </xf>
    <xf numFmtId="0" fontId="0" fillId="0" borderId="107" xfId="0" applyBorder="1" applyAlignment="1">
      <alignment horizontal="center" vertical="center"/>
    </xf>
    <xf numFmtId="0" fontId="0" fillId="0" borderId="109"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wrapText="1"/>
    </xf>
    <xf numFmtId="0" fontId="0" fillId="0" borderId="34" xfId="0" applyBorder="1" applyAlignment="1">
      <alignment horizontal="center" vertical="center" wrapText="1"/>
    </xf>
    <xf numFmtId="0" fontId="0" fillId="0" borderId="6" xfId="0" applyBorder="1" applyAlignment="1">
      <alignment horizontal="center" vertical="center"/>
    </xf>
    <xf numFmtId="0" fontId="0" fillId="0" borderId="9" xfId="0" applyBorder="1" applyAlignment="1">
      <alignment vertical="center" wrapText="1"/>
    </xf>
    <xf numFmtId="0" fontId="0" fillId="0" borderId="34" xfId="0" applyBorder="1" applyAlignment="1">
      <alignment vertical="center" wrapText="1"/>
    </xf>
    <xf numFmtId="0" fontId="0" fillId="0" borderId="11" xfId="0" applyBorder="1" applyAlignment="1">
      <alignment vertical="center" wrapText="1"/>
    </xf>
    <xf numFmtId="0" fontId="0" fillId="0" borderId="12" xfId="0" applyBorder="1">
      <alignment vertical="center"/>
    </xf>
    <xf numFmtId="0" fontId="0" fillId="0" borderId="13" xfId="0" applyBorder="1">
      <alignment vertical="center"/>
    </xf>
    <xf numFmtId="0" fontId="0" fillId="0" borderId="12" xfId="0" applyBorder="1" applyAlignment="1">
      <alignment vertical="center" wrapText="1"/>
    </xf>
    <xf numFmtId="0" fontId="0" fillId="0" borderId="13" xfId="0" applyBorder="1" applyAlignment="1">
      <alignment vertical="center" wrapText="1"/>
    </xf>
    <xf numFmtId="0" fontId="39" fillId="0" borderId="11" xfId="14" applyBorder="1" applyAlignment="1">
      <alignment horizontal="left" vertical="center"/>
    </xf>
    <xf numFmtId="0" fontId="39" fillId="0" borderId="12" xfId="14" applyBorder="1" applyAlignment="1">
      <alignment horizontal="left" vertical="center"/>
    </xf>
    <xf numFmtId="0" fontId="16" fillId="0" borderId="11" xfId="3" applyBorder="1" applyAlignment="1">
      <alignment horizontal="left" vertical="center"/>
    </xf>
    <xf numFmtId="0" fontId="16" fillId="0" borderId="12" xfId="3" applyBorder="1" applyAlignment="1">
      <alignment horizontal="left" vertical="center"/>
    </xf>
    <xf numFmtId="0" fontId="16" fillId="0" borderId="13" xfId="3" applyBorder="1" applyAlignment="1">
      <alignment horizontal="left" vertical="center"/>
    </xf>
    <xf numFmtId="0" fontId="39" fillId="0" borderId="13" xfId="14" applyBorder="1" applyAlignment="1">
      <alignment horizontal="left" vertical="center"/>
    </xf>
    <xf numFmtId="0" fontId="16" fillId="0" borderId="2" xfId="3" applyBorder="1" applyAlignment="1">
      <alignment horizontal="center" vertical="center" wrapText="1"/>
    </xf>
    <xf numFmtId="0" fontId="16" fillId="0" borderId="4" xfId="3" applyBorder="1" applyAlignment="1">
      <alignment horizontal="center" vertical="center" wrapText="1"/>
    </xf>
    <xf numFmtId="0" fontId="16" fillId="0" borderId="3" xfId="3" applyBorder="1" applyAlignment="1">
      <alignment horizontal="center" vertical="center" wrapText="1"/>
    </xf>
    <xf numFmtId="0" fontId="40" fillId="0" borderId="2" xfId="3" applyFont="1" applyBorder="1" applyAlignment="1">
      <alignment horizontal="center" vertical="center" wrapText="1"/>
    </xf>
    <xf numFmtId="0" fontId="40" fillId="0" borderId="3" xfId="3" applyFont="1" applyBorder="1" applyAlignment="1">
      <alignment horizontal="center" vertical="center" wrapText="1"/>
    </xf>
    <xf numFmtId="0" fontId="40" fillId="0" borderId="4" xfId="3" applyFont="1" applyBorder="1" applyAlignment="1">
      <alignment horizontal="center" vertical="center" wrapText="1"/>
    </xf>
    <xf numFmtId="38" fontId="0" fillId="0" borderId="2" xfId="13" applyFont="1" applyBorder="1" applyAlignment="1">
      <alignment horizontal="center" vertical="center" wrapText="1"/>
    </xf>
    <xf numFmtId="38" fontId="16" fillId="0" borderId="3" xfId="13" applyFont="1" applyBorder="1" applyAlignment="1">
      <alignment horizontal="center" vertical="center" wrapText="1"/>
    </xf>
    <xf numFmtId="38" fontId="16" fillId="0" borderId="4" xfId="13" applyFont="1" applyBorder="1" applyAlignment="1">
      <alignment horizontal="center" vertical="center" wrapText="1"/>
    </xf>
    <xf numFmtId="0" fontId="16" fillId="6" borderId="11" xfId="3" applyFill="1" applyBorder="1" applyAlignment="1">
      <alignment horizontal="center" vertical="center"/>
    </xf>
    <xf numFmtId="0" fontId="16" fillId="6" borderId="12" xfId="3" applyFill="1" applyBorder="1" applyAlignment="1">
      <alignment horizontal="center" vertical="center"/>
    </xf>
    <xf numFmtId="0" fontId="39" fillId="7" borderId="11" xfId="14" applyFill="1" applyBorder="1" applyAlignment="1">
      <alignment horizontal="center" vertical="center"/>
    </xf>
    <xf numFmtId="0" fontId="39" fillId="7" borderId="12" xfId="14" applyFill="1" applyBorder="1" applyAlignment="1">
      <alignment horizontal="center" vertical="center"/>
    </xf>
    <xf numFmtId="0" fontId="16" fillId="0" borderId="12" xfId="14" applyFont="1" applyBorder="1" applyAlignment="1">
      <alignment vertical="center"/>
    </xf>
    <xf numFmtId="0" fontId="16" fillId="0" borderId="13" xfId="14" applyFont="1" applyBorder="1" applyAlignment="1">
      <alignment vertical="center"/>
    </xf>
    <xf numFmtId="0" fontId="16" fillId="0" borderId="9" xfId="3" applyBorder="1" applyAlignment="1">
      <alignment horizontal="center" vertical="center"/>
    </xf>
    <xf numFmtId="0" fontId="16" fillId="0" borderId="8" xfId="3" applyBorder="1" applyAlignment="1">
      <alignment horizontal="center" vertical="center"/>
    </xf>
    <xf numFmtId="0" fontId="16" fillId="0" borderId="5" xfId="3" applyBorder="1" applyAlignment="1">
      <alignment horizontal="center" vertical="center"/>
    </xf>
    <xf numFmtId="0" fontId="16" fillId="0" borderId="10" xfId="3" applyBorder="1" applyAlignment="1">
      <alignment horizontal="center" vertical="center"/>
    </xf>
    <xf numFmtId="0" fontId="16" fillId="0" borderId="14" xfId="3" applyBorder="1" applyAlignment="1">
      <alignment horizontal="center" vertical="center"/>
    </xf>
    <xf numFmtId="0" fontId="16" fillId="0" borderId="7" xfId="3" applyBorder="1" applyAlignment="1">
      <alignment horizontal="center" vertical="center"/>
    </xf>
    <xf numFmtId="0" fontId="39" fillId="0" borderId="9" xfId="14" applyBorder="1" applyAlignment="1">
      <alignment horizontal="center" vertical="center" wrapText="1"/>
    </xf>
    <xf numFmtId="0" fontId="39" fillId="0" borderId="12" xfId="14" applyBorder="1" applyAlignment="1">
      <alignment horizontal="center" vertical="center" wrapText="1"/>
    </xf>
    <xf numFmtId="0" fontId="39" fillId="0" borderId="5" xfId="14" applyBorder="1" applyAlignment="1">
      <alignment horizontal="center" vertical="center" wrapText="1"/>
    </xf>
    <xf numFmtId="0" fontId="39" fillId="0" borderId="3" xfId="14" applyBorder="1" applyAlignment="1">
      <alignment horizontal="center" vertical="center" wrapText="1"/>
    </xf>
    <xf numFmtId="0" fontId="39" fillId="0" borderId="4" xfId="14" applyBorder="1" applyAlignment="1">
      <alignment horizontal="center" vertical="center" wrapText="1"/>
    </xf>
    <xf numFmtId="0" fontId="39" fillId="0" borderId="2" xfId="14" applyBorder="1" applyAlignment="1">
      <alignment horizontal="center" vertical="center" wrapText="1"/>
    </xf>
    <xf numFmtId="0" fontId="39" fillId="0" borderId="9" xfId="14" applyBorder="1" applyAlignment="1">
      <alignment horizontal="left" vertical="center" wrapText="1"/>
    </xf>
    <xf numFmtId="0" fontId="39" fillId="0" borderId="8" xfId="14" applyBorder="1" applyAlignment="1">
      <alignment horizontal="left" vertical="center" wrapText="1"/>
    </xf>
    <xf numFmtId="0" fontId="39" fillId="0" borderId="5" xfId="14" applyBorder="1" applyAlignment="1">
      <alignment horizontal="left" vertical="center" wrapText="1"/>
    </xf>
    <xf numFmtId="0" fontId="16" fillId="0" borderId="3" xfId="14" applyFont="1" applyBorder="1" applyAlignment="1">
      <alignment horizontal="center" vertical="center" wrapText="1"/>
    </xf>
    <xf numFmtId="0" fontId="16" fillId="0" borderId="4" xfId="14" applyFont="1" applyBorder="1" applyAlignment="1">
      <alignment horizontal="center" vertical="center" wrapText="1"/>
    </xf>
    <xf numFmtId="0" fontId="16" fillId="0" borderId="3" xfId="3" applyBorder="1" applyAlignment="1">
      <alignment horizontal="center" vertical="center"/>
    </xf>
    <xf numFmtId="0" fontId="16" fillId="0" borderId="4" xfId="3" applyBorder="1" applyAlignment="1">
      <alignment horizontal="center" vertical="center"/>
    </xf>
    <xf numFmtId="38" fontId="16" fillId="0" borderId="2" xfId="13" applyFont="1" applyBorder="1" applyAlignment="1">
      <alignment horizontal="center" vertical="center" wrapText="1"/>
    </xf>
    <xf numFmtId="0" fontId="16" fillId="0" borderId="11" xfId="3" applyBorder="1" applyAlignment="1">
      <alignment horizontal="center" vertical="center" wrapText="1"/>
    </xf>
    <xf numFmtId="0" fontId="16" fillId="0" borderId="12" xfId="3" applyBorder="1" applyAlignment="1">
      <alignment horizontal="center" vertical="center" wrapText="1"/>
    </xf>
    <xf numFmtId="0" fontId="16" fillId="0" borderId="13" xfId="3" applyBorder="1" applyAlignment="1">
      <alignment horizontal="center" vertical="center" wrapText="1"/>
    </xf>
    <xf numFmtId="0" fontId="39" fillId="0" borderId="11" xfId="14" applyBorder="1" applyAlignment="1">
      <alignment horizontal="center" vertical="center" wrapText="1"/>
    </xf>
    <xf numFmtId="0" fontId="39" fillId="0" borderId="13" xfId="14" applyBorder="1" applyAlignment="1">
      <alignment horizontal="center" vertical="center" wrapText="1"/>
    </xf>
    <xf numFmtId="0" fontId="16" fillId="0" borderId="12" xfId="14" applyFont="1" applyBorder="1" applyAlignment="1">
      <alignment horizontal="center" vertical="center" wrapText="1"/>
    </xf>
    <xf numFmtId="0" fontId="16" fillId="0" borderId="13" xfId="14" applyFont="1" applyBorder="1" applyAlignment="1">
      <alignment horizontal="center" vertical="center" wrapText="1"/>
    </xf>
    <xf numFmtId="0" fontId="16" fillId="0" borderId="2" xfId="3" applyBorder="1" applyAlignment="1">
      <alignment horizontal="center" vertical="center" shrinkToFit="1"/>
    </xf>
    <xf numFmtId="0" fontId="16" fillId="0" borderId="3" xfId="3" applyBorder="1" applyAlignment="1">
      <alignment horizontal="center" vertical="center" shrinkToFit="1"/>
    </xf>
    <xf numFmtId="0" fontId="16" fillId="0" borderId="4" xfId="3" applyBorder="1" applyAlignment="1">
      <alignment horizontal="center" vertical="center" shrinkToFit="1"/>
    </xf>
    <xf numFmtId="0" fontId="14" fillId="0" borderId="64" xfId="3" applyFont="1" applyBorder="1" applyAlignment="1">
      <alignment horizontal="center" vertical="center"/>
    </xf>
    <xf numFmtId="0" fontId="14" fillId="0" borderId="12" xfId="3" applyFont="1" applyBorder="1" applyAlignment="1">
      <alignment horizontal="center" vertical="center"/>
    </xf>
    <xf numFmtId="0" fontId="14" fillId="0" borderId="13" xfId="3" applyFont="1" applyBorder="1" applyAlignment="1">
      <alignment horizontal="center" vertical="center"/>
    </xf>
    <xf numFmtId="0" fontId="14" fillId="0" borderId="11" xfId="3" applyFont="1" applyBorder="1" applyAlignment="1">
      <alignment horizontal="left" vertical="center" shrinkToFit="1"/>
    </xf>
    <xf numFmtId="0" fontId="14" fillId="0" borderId="12" xfId="3" applyFont="1" applyBorder="1" applyAlignment="1">
      <alignment horizontal="left" vertical="center" shrinkToFit="1"/>
    </xf>
    <xf numFmtId="0" fontId="14" fillId="0" borderId="13" xfId="3" applyFont="1" applyBorder="1" applyAlignment="1">
      <alignment horizontal="left" vertical="center" shrinkToFit="1"/>
    </xf>
    <xf numFmtId="14" fontId="14" fillId="0" borderId="11" xfId="3" applyNumberFormat="1" applyFont="1" applyBorder="1" applyAlignment="1">
      <alignment vertical="center" shrinkToFit="1"/>
    </xf>
    <xf numFmtId="14" fontId="14" fillId="0" borderId="12" xfId="3" applyNumberFormat="1" applyFont="1" applyBorder="1" applyAlignment="1">
      <alignment vertical="center" shrinkToFit="1"/>
    </xf>
    <xf numFmtId="14" fontId="14" fillId="0" borderId="13" xfId="3" applyNumberFormat="1" applyFont="1" applyBorder="1" applyAlignment="1">
      <alignment vertical="center" shrinkToFit="1"/>
    </xf>
    <xf numFmtId="0" fontId="14" fillId="0" borderId="11" xfId="3" applyFont="1" applyBorder="1" applyAlignment="1">
      <alignment horizontal="center" vertical="center" shrinkToFit="1"/>
    </xf>
    <xf numFmtId="0" fontId="14" fillId="0" borderId="12" xfId="3" applyFont="1" applyBorder="1" applyAlignment="1">
      <alignment horizontal="center" vertical="center" shrinkToFit="1"/>
    </xf>
    <xf numFmtId="0" fontId="14" fillId="0" borderId="13" xfId="3" applyFont="1" applyBorder="1" applyAlignment="1">
      <alignment horizontal="center" vertical="center" shrinkToFit="1"/>
    </xf>
    <xf numFmtId="0" fontId="14" fillId="0" borderId="11" xfId="3" applyFont="1" applyBorder="1" applyAlignment="1">
      <alignment horizontal="right" vertical="center" shrinkToFit="1"/>
    </xf>
    <xf numFmtId="0" fontId="14" fillId="0" borderId="12" xfId="3" applyFont="1" applyBorder="1" applyAlignment="1">
      <alignment horizontal="right" vertical="center" shrinkToFit="1"/>
    </xf>
    <xf numFmtId="0" fontId="14" fillId="0" borderId="13" xfId="3" applyFont="1" applyBorder="1" applyAlignment="1">
      <alignment horizontal="right" vertical="center" shrinkToFit="1"/>
    </xf>
    <xf numFmtId="0" fontId="14" fillId="0" borderId="97" xfId="3" applyFont="1" applyBorder="1" applyAlignment="1">
      <alignment horizontal="left" vertical="center" shrinkToFit="1"/>
    </xf>
    <xf numFmtId="0" fontId="14" fillId="0" borderId="99" xfId="3" applyFont="1" applyBorder="1" applyAlignment="1">
      <alignment horizontal="left" vertical="center" shrinkToFit="1"/>
    </xf>
    <xf numFmtId="0" fontId="14" fillId="0" borderId="100" xfId="3" applyFont="1" applyBorder="1" applyAlignment="1">
      <alignment horizontal="left" vertical="center" shrinkToFit="1"/>
    </xf>
    <xf numFmtId="14" fontId="14" fillId="0" borderId="97" xfId="3" applyNumberFormat="1" applyFont="1" applyBorder="1" applyAlignment="1">
      <alignment horizontal="left" vertical="center" shrinkToFit="1"/>
    </xf>
    <xf numFmtId="14" fontId="14" fillId="0" borderId="99" xfId="3" applyNumberFormat="1" applyFont="1" applyBorder="1" applyAlignment="1">
      <alignment horizontal="left" vertical="center" shrinkToFit="1"/>
    </xf>
    <xf numFmtId="14" fontId="14" fillId="0" borderId="100" xfId="3" applyNumberFormat="1" applyFont="1" applyBorder="1" applyAlignment="1">
      <alignment horizontal="left" vertical="center" shrinkToFit="1"/>
    </xf>
    <xf numFmtId="0" fontId="14" fillId="0" borderId="97" xfId="3" applyFont="1" applyBorder="1" applyAlignment="1">
      <alignment horizontal="center" vertical="center" shrinkToFit="1"/>
    </xf>
    <xf numFmtId="0" fontId="14" fillId="0" borderId="99" xfId="3" applyFont="1" applyBorder="1" applyAlignment="1">
      <alignment horizontal="center" vertical="center" shrinkToFit="1"/>
    </xf>
    <xf numFmtId="0" fontId="14" fillId="0" borderId="101" xfId="3" applyFont="1" applyBorder="1" applyAlignment="1">
      <alignment horizontal="center" vertical="center" shrinkToFit="1"/>
    </xf>
    <xf numFmtId="0" fontId="14" fillId="0" borderId="65" xfId="3" applyFont="1" applyBorder="1" applyAlignment="1">
      <alignment horizontal="center" vertical="center" shrinkToFit="1"/>
    </xf>
    <xf numFmtId="0" fontId="14" fillId="0" borderId="98" xfId="3" applyFont="1" applyBorder="1" applyAlignment="1">
      <alignment horizontal="center" vertical="center"/>
    </xf>
    <xf numFmtId="0" fontId="14" fillId="0" borderId="99" xfId="3" applyFont="1" applyBorder="1" applyAlignment="1">
      <alignment horizontal="center" vertical="center"/>
    </xf>
    <xf numFmtId="0" fontId="14" fillId="0" borderId="100" xfId="3" applyFont="1" applyBorder="1" applyAlignment="1">
      <alignment horizontal="center" vertical="center"/>
    </xf>
    <xf numFmtId="14" fontId="14" fillId="0" borderId="97" xfId="3" applyNumberFormat="1" applyFont="1" applyBorder="1" applyAlignment="1">
      <alignment vertical="center" shrinkToFit="1"/>
    </xf>
    <xf numFmtId="14" fontId="14" fillId="0" borderId="99" xfId="3" applyNumberFormat="1" applyFont="1" applyBorder="1" applyAlignment="1">
      <alignment vertical="center" shrinkToFit="1"/>
    </xf>
    <xf numFmtId="14" fontId="14" fillId="0" borderId="100" xfId="3" applyNumberFormat="1" applyFont="1" applyBorder="1" applyAlignment="1">
      <alignment vertical="center" shrinkToFit="1"/>
    </xf>
    <xf numFmtId="0" fontId="14" fillId="0" borderId="100" xfId="3" applyFont="1" applyBorder="1" applyAlignment="1">
      <alignment horizontal="center" vertical="center" shrinkToFit="1"/>
    </xf>
    <xf numFmtId="0" fontId="14" fillId="0" borderId="97" xfId="3" applyFont="1" applyBorder="1" applyAlignment="1">
      <alignment horizontal="right" vertical="center" shrinkToFit="1"/>
    </xf>
    <xf numFmtId="0" fontId="14" fillId="0" borderId="99" xfId="3" applyFont="1" applyBorder="1" applyAlignment="1">
      <alignment horizontal="right" vertical="center" shrinkToFit="1"/>
    </xf>
    <xf numFmtId="0" fontId="14" fillId="0" borderId="100" xfId="3" applyFont="1" applyBorder="1" applyAlignment="1">
      <alignment horizontal="right" vertical="center" shrinkToFit="1"/>
    </xf>
    <xf numFmtId="3" fontId="14" fillId="0" borderId="97" xfId="3" applyNumberFormat="1" applyFont="1" applyBorder="1" applyAlignment="1">
      <alignment horizontal="right" vertical="center" shrinkToFit="1"/>
    </xf>
    <xf numFmtId="3" fontId="14" fillId="0" borderId="11" xfId="3" applyNumberFormat="1" applyFont="1" applyBorder="1" applyAlignment="1">
      <alignment horizontal="right" vertical="center" shrinkToFit="1"/>
    </xf>
    <xf numFmtId="14" fontId="14" fillId="0" borderId="11" xfId="3" applyNumberFormat="1" applyFont="1" applyBorder="1" applyAlignment="1">
      <alignment horizontal="left" vertical="center" shrinkToFit="1"/>
    </xf>
    <xf numFmtId="14" fontId="14" fillId="0" borderId="12" xfId="3" applyNumberFormat="1" applyFont="1" applyBorder="1" applyAlignment="1">
      <alignment horizontal="left" vertical="center" shrinkToFit="1"/>
    </xf>
    <xf numFmtId="14" fontId="14" fillId="0" borderId="13" xfId="3" applyNumberFormat="1" applyFont="1" applyBorder="1" applyAlignment="1">
      <alignment horizontal="left" vertical="center" shrinkToFit="1"/>
    </xf>
    <xf numFmtId="0" fontId="14" fillId="4" borderId="68" xfId="3" applyFont="1" applyFill="1" applyBorder="1" applyAlignment="1">
      <alignment horizontal="center" vertical="center"/>
    </xf>
    <xf numFmtId="0" fontId="14" fillId="4" borderId="8" xfId="3" applyFont="1" applyFill="1" applyBorder="1" applyAlignment="1">
      <alignment horizontal="center" vertical="center"/>
    </xf>
    <xf numFmtId="0" fontId="14" fillId="4" borderId="5" xfId="3" applyFont="1" applyFill="1" applyBorder="1" applyAlignment="1">
      <alignment horizontal="center" vertical="center"/>
    </xf>
    <xf numFmtId="0" fontId="14" fillId="4" borderId="87" xfId="3" applyFont="1" applyFill="1" applyBorder="1" applyAlignment="1">
      <alignment horizontal="center" vertical="center"/>
    </xf>
    <xf numFmtId="0" fontId="14" fillId="4" borderId="88" xfId="3" applyFont="1" applyFill="1" applyBorder="1" applyAlignment="1">
      <alignment horizontal="center" vertical="center"/>
    </xf>
    <xf numFmtId="0" fontId="14" fillId="4" borderId="89" xfId="3" applyFont="1" applyFill="1" applyBorder="1" applyAlignment="1">
      <alignment horizontal="center" vertical="center"/>
    </xf>
    <xf numFmtId="0" fontId="14" fillId="4" borderId="9" xfId="3" applyFont="1" applyFill="1" applyBorder="1" applyAlignment="1">
      <alignment horizontal="center" vertical="center" shrinkToFit="1"/>
    </xf>
    <xf numFmtId="0" fontId="14" fillId="4" borderId="8" xfId="3" applyFont="1" applyFill="1" applyBorder="1" applyAlignment="1">
      <alignment horizontal="center" vertical="center" shrinkToFit="1"/>
    </xf>
    <xf numFmtId="0" fontId="14" fillId="4" borderId="90" xfId="3" applyFont="1" applyFill="1" applyBorder="1" applyAlignment="1">
      <alignment horizontal="center" vertical="center" shrinkToFit="1"/>
    </xf>
    <xf numFmtId="0" fontId="14" fillId="4" borderId="88" xfId="3" applyFont="1" applyFill="1" applyBorder="1" applyAlignment="1">
      <alignment horizontal="center" vertical="center" shrinkToFit="1"/>
    </xf>
    <xf numFmtId="0" fontId="14" fillId="0" borderId="10" xfId="3" applyFont="1" applyBorder="1" applyAlignment="1">
      <alignment horizontal="left" vertical="center" shrinkToFit="1"/>
    </xf>
    <xf numFmtId="0" fontId="14" fillId="0" borderId="14" xfId="3" applyFont="1" applyBorder="1" applyAlignment="1">
      <alignment horizontal="left" vertical="center" shrinkToFit="1"/>
    </xf>
    <xf numFmtId="0" fontId="14" fillId="0" borderId="7" xfId="3" applyFont="1" applyBorder="1" applyAlignment="1">
      <alignment horizontal="left" vertical="center" shrinkToFit="1"/>
    </xf>
    <xf numFmtId="14" fontId="14" fillId="0" borderId="10" xfId="3" applyNumberFormat="1" applyFont="1" applyBorder="1" applyAlignment="1">
      <alignment horizontal="left" vertical="center" shrinkToFit="1"/>
    </xf>
    <xf numFmtId="14" fontId="14" fillId="0" borderId="14" xfId="3" applyNumberFormat="1" applyFont="1" applyBorder="1" applyAlignment="1">
      <alignment horizontal="left" vertical="center" shrinkToFit="1"/>
    </xf>
    <xf numFmtId="14" fontId="14" fillId="0" borderId="7" xfId="3" applyNumberFormat="1" applyFont="1" applyBorder="1" applyAlignment="1">
      <alignment horizontal="left" vertical="center" shrinkToFit="1"/>
    </xf>
    <xf numFmtId="0" fontId="14" fillId="0" borderId="10" xfId="3" applyFont="1" applyBorder="1" applyAlignment="1">
      <alignment horizontal="center" vertical="center" shrinkToFit="1"/>
    </xf>
    <xf numFmtId="0" fontId="14" fillId="0" borderId="14" xfId="3" applyFont="1" applyBorder="1" applyAlignment="1">
      <alignment horizontal="center" vertical="center" shrinkToFit="1"/>
    </xf>
    <xf numFmtId="0" fontId="14" fillId="0" borderId="61" xfId="3" applyFont="1" applyBorder="1" applyAlignment="1">
      <alignment horizontal="center" vertical="center" shrinkToFit="1"/>
    </xf>
    <xf numFmtId="0" fontId="14" fillId="0" borderId="70" xfId="3" applyFont="1" applyBorder="1" applyAlignment="1">
      <alignment horizontal="center" vertical="center"/>
    </xf>
    <xf numFmtId="0" fontId="14" fillId="0" borderId="14" xfId="3" applyFont="1" applyBorder="1" applyAlignment="1">
      <alignment horizontal="center" vertical="center"/>
    </xf>
    <xf numFmtId="0" fontId="14" fillId="0" borderId="7" xfId="3" applyFont="1" applyBorder="1" applyAlignment="1">
      <alignment horizontal="center" vertical="center"/>
    </xf>
    <xf numFmtId="14" fontId="14" fillId="0" borderId="10" xfId="3" applyNumberFormat="1" applyFont="1" applyBorder="1" applyAlignment="1">
      <alignment vertical="center" shrinkToFit="1"/>
    </xf>
    <xf numFmtId="14" fontId="14" fillId="0" borderId="14" xfId="3" applyNumberFormat="1" applyFont="1" applyBorder="1" applyAlignment="1">
      <alignment vertical="center" shrinkToFit="1"/>
    </xf>
    <xf numFmtId="14" fontId="14" fillId="0" borderId="7" xfId="3" applyNumberFormat="1" applyFont="1" applyBorder="1" applyAlignment="1">
      <alignment vertical="center" shrinkToFit="1"/>
    </xf>
    <xf numFmtId="0" fontId="14" fillId="0" borderId="7" xfId="3" applyFont="1" applyBorder="1" applyAlignment="1">
      <alignment horizontal="center" vertical="center" shrinkToFit="1"/>
    </xf>
    <xf numFmtId="0" fontId="14" fillId="0" borderId="10" xfId="3" applyFont="1" applyBorder="1" applyAlignment="1">
      <alignment horizontal="right" vertical="center" shrinkToFit="1"/>
    </xf>
    <xf numFmtId="0" fontId="14" fillId="0" borderId="14" xfId="3" applyFont="1" applyBorder="1" applyAlignment="1">
      <alignment horizontal="right" vertical="center" shrinkToFit="1"/>
    </xf>
    <xf numFmtId="0" fontId="14" fillId="0" borderId="7" xfId="3" applyFont="1" applyBorder="1" applyAlignment="1">
      <alignment horizontal="right" vertical="center" shrinkToFit="1"/>
    </xf>
    <xf numFmtId="3" fontId="14" fillId="0" borderId="10" xfId="3" applyNumberFormat="1" applyFont="1" applyBorder="1" applyAlignment="1">
      <alignment horizontal="right" vertical="center" shrinkToFit="1"/>
    </xf>
    <xf numFmtId="0" fontId="14" fillId="4" borderId="11" xfId="3" applyFont="1" applyFill="1" applyBorder="1" applyAlignment="1">
      <alignment horizontal="center" vertical="center" shrinkToFit="1"/>
    </xf>
    <xf numFmtId="0" fontId="14" fillId="4" borderId="13" xfId="3" applyFont="1" applyFill="1" applyBorder="1" applyAlignment="1">
      <alignment horizontal="center" vertical="center" shrinkToFit="1"/>
    </xf>
    <xf numFmtId="0" fontId="14" fillId="4" borderId="12" xfId="3" applyFont="1" applyFill="1" applyBorder="1" applyAlignment="1">
      <alignment horizontal="center" vertical="center" shrinkToFit="1"/>
    </xf>
    <xf numFmtId="0" fontId="14" fillId="4" borderId="83" xfId="3" applyFont="1" applyFill="1" applyBorder="1" applyAlignment="1">
      <alignment horizontal="center" vertical="center" shrinkToFit="1"/>
    </xf>
    <xf numFmtId="0" fontId="14" fillId="4" borderId="91" xfId="3" applyFont="1" applyFill="1" applyBorder="1" applyAlignment="1">
      <alignment horizontal="center" vertical="center" shrinkToFit="1"/>
    </xf>
    <xf numFmtId="0" fontId="14" fillId="4" borderId="92" xfId="3" applyFont="1" applyFill="1" applyBorder="1" applyAlignment="1">
      <alignment horizontal="center" vertical="center" shrinkToFit="1"/>
    </xf>
    <xf numFmtId="0" fontId="14" fillId="4" borderId="93" xfId="3" applyFont="1" applyFill="1" applyBorder="1" applyAlignment="1">
      <alignment horizontal="center" vertical="center" shrinkToFit="1"/>
    </xf>
    <xf numFmtId="38" fontId="14" fillId="4" borderId="91" xfId="13" applyFont="1" applyFill="1" applyBorder="1" applyAlignment="1">
      <alignment horizontal="right" vertical="center" shrinkToFit="1"/>
    </xf>
    <xf numFmtId="38" fontId="14" fillId="4" borderId="93" xfId="13" applyFont="1" applyFill="1" applyBorder="1" applyAlignment="1">
      <alignment horizontal="right" vertical="center" shrinkToFit="1"/>
    </xf>
    <xf numFmtId="38" fontId="14" fillId="4" borderId="92" xfId="13" applyFont="1" applyFill="1" applyBorder="1" applyAlignment="1">
      <alignment horizontal="right" vertical="center" shrinkToFit="1"/>
    </xf>
    <xf numFmtId="38" fontId="14" fillId="4" borderId="11" xfId="13" applyFont="1" applyFill="1" applyBorder="1" applyAlignment="1">
      <alignment horizontal="right" vertical="center" shrinkToFit="1"/>
    </xf>
    <xf numFmtId="38" fontId="14" fillId="4" borderId="12" xfId="13" applyFont="1" applyFill="1" applyBorder="1" applyAlignment="1">
      <alignment horizontal="right" vertical="center" shrinkToFit="1"/>
    </xf>
    <xf numFmtId="38" fontId="14" fillId="4" borderId="13" xfId="13" applyFont="1" applyFill="1" applyBorder="1" applyAlignment="1">
      <alignment horizontal="right" vertical="center" shrinkToFit="1"/>
    </xf>
    <xf numFmtId="0" fontId="14" fillId="4" borderId="5" xfId="3" applyFont="1" applyFill="1" applyBorder="1" applyAlignment="1">
      <alignment horizontal="center" vertical="center" shrinkToFit="1"/>
    </xf>
    <xf numFmtId="0" fontId="14" fillId="4" borderId="94" xfId="3" applyFont="1" applyFill="1" applyBorder="1" applyAlignment="1">
      <alignment horizontal="center" vertical="center" shrinkToFit="1"/>
    </xf>
    <xf numFmtId="0" fontId="14" fillId="0" borderId="83" xfId="3" applyFont="1" applyBorder="1" applyAlignment="1">
      <alignment horizontal="center" vertical="center" shrinkToFit="1"/>
    </xf>
    <xf numFmtId="0" fontId="14" fillId="0" borderId="82" xfId="3" applyFont="1" applyBorder="1" applyAlignment="1">
      <alignment horizontal="center" vertical="center" shrinkToFit="1"/>
    </xf>
    <xf numFmtId="179" fontId="14" fillId="0" borderId="11" xfId="3" applyNumberFormat="1" applyFont="1" applyBorder="1" applyAlignment="1">
      <alignment horizontal="left" vertical="center" shrinkToFit="1"/>
    </xf>
    <xf numFmtId="179" fontId="14" fillId="0" borderId="12" xfId="3" applyNumberFormat="1" applyFont="1" applyBorder="1" applyAlignment="1">
      <alignment horizontal="left" vertical="center" shrinkToFit="1"/>
    </xf>
    <xf numFmtId="179" fontId="14" fillId="0" borderId="13" xfId="3" applyNumberFormat="1" applyFont="1" applyBorder="1" applyAlignment="1">
      <alignment horizontal="left" vertical="center" shrinkToFit="1"/>
    </xf>
    <xf numFmtId="3" fontId="14" fillId="0" borderId="79" xfId="3" applyNumberFormat="1" applyFont="1" applyBorder="1" applyAlignment="1">
      <alignment horizontal="right" vertical="center" shrinkToFit="1"/>
    </xf>
    <xf numFmtId="0" fontId="14" fillId="0" borderId="77" xfId="3" applyFont="1" applyBorder="1" applyAlignment="1">
      <alignment horizontal="right" vertical="center" shrinkToFit="1"/>
    </xf>
    <xf numFmtId="0" fontId="14" fillId="0" borderId="78" xfId="3" applyFont="1" applyBorder="1" applyAlignment="1">
      <alignment horizontal="right" vertical="center" shrinkToFit="1"/>
    </xf>
    <xf numFmtId="0" fontId="14" fillId="0" borderId="79" xfId="3" applyFont="1" applyBorder="1" applyAlignment="1">
      <alignment horizontal="center" vertical="center" shrinkToFit="1"/>
    </xf>
    <xf numFmtId="0" fontId="14" fillId="0" borderId="77" xfId="3" applyFont="1" applyBorder="1" applyAlignment="1">
      <alignment horizontal="center" vertical="center" shrinkToFit="1"/>
    </xf>
    <xf numFmtId="0" fontId="14" fillId="0" borderId="76" xfId="3" applyFont="1" applyBorder="1" applyAlignment="1">
      <alignment horizontal="center" vertical="center"/>
    </xf>
    <xf numFmtId="0" fontId="14" fillId="0" borderId="77" xfId="3" applyFont="1" applyBorder="1" applyAlignment="1">
      <alignment horizontal="center" vertical="center"/>
    </xf>
    <xf numFmtId="0" fontId="14" fillId="0" borderId="78" xfId="3" applyFont="1" applyBorder="1" applyAlignment="1">
      <alignment horizontal="center" vertical="center"/>
    </xf>
    <xf numFmtId="0" fontId="14" fillId="0" borderId="79" xfId="3" applyFont="1" applyBorder="1" applyAlignment="1">
      <alignment horizontal="left" vertical="center" shrinkToFit="1"/>
    </xf>
    <xf numFmtId="0" fontId="14" fillId="0" borderId="77" xfId="3" applyFont="1" applyBorder="1" applyAlignment="1">
      <alignment horizontal="left" vertical="center" shrinkToFit="1"/>
    </xf>
    <xf numFmtId="0" fontId="14" fillId="0" borderId="78" xfId="3" applyFont="1" applyBorder="1" applyAlignment="1">
      <alignment horizontal="left" vertical="center" shrinkToFit="1"/>
    </xf>
    <xf numFmtId="179" fontId="14" fillId="0" borderId="79" xfId="3" applyNumberFormat="1" applyFont="1" applyBorder="1" applyAlignment="1">
      <alignment horizontal="left" vertical="center" shrinkToFit="1"/>
    </xf>
    <xf numFmtId="179" fontId="14" fillId="0" borderId="77" xfId="3" applyNumberFormat="1" applyFont="1" applyBorder="1" applyAlignment="1">
      <alignment horizontal="left" vertical="center" shrinkToFit="1"/>
    </xf>
    <xf numFmtId="179" fontId="14" fillId="0" borderId="78" xfId="3" applyNumberFormat="1" applyFont="1" applyBorder="1" applyAlignment="1">
      <alignment horizontal="left" vertical="center" shrinkToFit="1"/>
    </xf>
    <xf numFmtId="0" fontId="14" fillId="0" borderId="80" xfId="3" applyFont="1" applyBorder="1" applyAlignment="1">
      <alignment horizontal="center" vertical="center" shrinkToFit="1"/>
    </xf>
    <xf numFmtId="0" fontId="14" fillId="12" borderId="9" xfId="3" applyFont="1" applyFill="1" applyBorder="1" applyAlignment="1">
      <alignment horizontal="center" vertical="center" shrinkToFit="1"/>
    </xf>
    <xf numFmtId="0" fontId="14" fillId="12" borderId="8" xfId="3" applyFont="1" applyFill="1" applyBorder="1" applyAlignment="1">
      <alignment horizontal="center" vertical="center" shrinkToFit="1"/>
    </xf>
    <xf numFmtId="0" fontId="14" fillId="12" borderId="72" xfId="3" applyFont="1" applyFill="1" applyBorder="1" applyAlignment="1">
      <alignment horizontal="center" vertical="center" shrinkToFit="1"/>
    </xf>
    <xf numFmtId="0" fontId="16" fillId="0" borderId="73" xfId="3" applyBorder="1" applyAlignment="1">
      <alignment horizontal="center" vertical="center"/>
    </xf>
    <xf numFmtId="0" fontId="16" fillId="0" borderId="81" xfId="3" applyBorder="1" applyAlignment="1">
      <alignment horizontal="center" vertical="center"/>
    </xf>
    <xf numFmtId="0" fontId="16" fillId="0" borderId="84" xfId="3" applyBorder="1" applyAlignment="1">
      <alignment horizontal="center" vertical="center"/>
    </xf>
    <xf numFmtId="0" fontId="16" fillId="0" borderId="74" xfId="3" applyBorder="1" applyAlignment="1">
      <alignment horizontal="left" vertical="top"/>
    </xf>
    <xf numFmtId="0" fontId="16" fillId="0" borderId="3" xfId="3" applyBorder="1" applyAlignment="1">
      <alignment horizontal="left" vertical="top"/>
    </xf>
    <xf numFmtId="0" fontId="16" fillId="0" borderId="85" xfId="3" applyBorder="1" applyAlignment="1">
      <alignment horizontal="left" vertical="top"/>
    </xf>
    <xf numFmtId="0" fontId="16" fillId="0" borderId="75" xfId="3" applyBorder="1" applyAlignment="1">
      <alignment horizontal="left" vertical="top"/>
    </xf>
    <xf numFmtId="0" fontId="16" fillId="0" borderId="67" xfId="3" applyBorder="1" applyAlignment="1">
      <alignment horizontal="left" vertical="top"/>
    </xf>
    <xf numFmtId="0" fontId="16" fillId="0" borderId="86" xfId="3" applyBorder="1" applyAlignment="1">
      <alignment horizontal="left" vertical="top"/>
    </xf>
    <xf numFmtId="0" fontId="14" fillId="0" borderId="78" xfId="3" applyFont="1" applyBorder="1" applyAlignment="1">
      <alignment horizontal="center" vertical="center" shrinkToFit="1"/>
    </xf>
    <xf numFmtId="0" fontId="14" fillId="0" borderId="79" xfId="3" applyFont="1" applyBorder="1" applyAlignment="1">
      <alignment horizontal="right" vertical="center" shrinkToFit="1"/>
    </xf>
    <xf numFmtId="0" fontId="14" fillId="12" borderId="68" xfId="3" applyFont="1" applyFill="1" applyBorder="1" applyAlignment="1">
      <alignment horizontal="center" vertical="center"/>
    </xf>
    <xf numFmtId="0" fontId="14" fillId="12" borderId="8" xfId="3" applyFont="1" applyFill="1" applyBorder="1" applyAlignment="1">
      <alignment horizontal="center" vertical="center"/>
    </xf>
    <xf numFmtId="0" fontId="14" fillId="12" borderId="5" xfId="3" applyFont="1" applyFill="1" applyBorder="1" applyAlignment="1">
      <alignment horizontal="center" vertical="center"/>
    </xf>
    <xf numFmtId="0" fontId="14" fillId="12" borderId="71" xfId="3" applyFont="1" applyFill="1" applyBorder="1" applyAlignment="1">
      <alignment horizontal="center" vertical="center"/>
    </xf>
    <xf numFmtId="0" fontId="14" fillId="12" borderId="0" xfId="3" applyFont="1" applyFill="1" applyAlignment="1">
      <alignment horizontal="center" vertical="center"/>
    </xf>
    <xf numFmtId="0" fontId="14" fillId="12" borderId="6" xfId="3" applyFont="1" applyFill="1" applyBorder="1" applyAlignment="1">
      <alignment horizontal="center" vertical="center"/>
    </xf>
    <xf numFmtId="0" fontId="14" fillId="12" borderId="34" xfId="3" applyFont="1" applyFill="1" applyBorder="1" applyAlignment="1">
      <alignment horizontal="center" vertical="center" shrinkToFit="1"/>
    </xf>
    <xf numFmtId="0" fontId="14" fillId="12" borderId="0" xfId="3" applyFont="1" applyFill="1" applyAlignment="1">
      <alignment horizontal="center" vertical="center" shrinkToFit="1"/>
    </xf>
    <xf numFmtId="0" fontId="14" fillId="12" borderId="11" xfId="3" applyFont="1" applyFill="1" applyBorder="1" applyAlignment="1">
      <alignment horizontal="center" vertical="center" shrinkToFit="1"/>
    </xf>
    <xf numFmtId="0" fontId="14" fillId="12" borderId="13" xfId="3" applyFont="1" applyFill="1" applyBorder="1" applyAlignment="1">
      <alignment horizontal="center" vertical="center" shrinkToFit="1"/>
    </xf>
    <xf numFmtId="0" fontId="14" fillId="12" borderId="12" xfId="3" applyFont="1" applyFill="1" applyBorder="1" applyAlignment="1">
      <alignment horizontal="center" vertical="center" shrinkToFit="1"/>
    </xf>
    <xf numFmtId="0" fontId="14" fillId="12" borderId="65" xfId="3" applyFont="1" applyFill="1" applyBorder="1" applyAlignment="1">
      <alignment horizontal="center" vertical="center" shrinkToFit="1"/>
    </xf>
    <xf numFmtId="0" fontId="14" fillId="12" borderId="5" xfId="3" applyFont="1" applyFill="1" applyBorder="1" applyAlignment="1">
      <alignment horizontal="center" vertical="center" shrinkToFit="1"/>
    </xf>
    <xf numFmtId="38" fontId="14" fillId="12" borderId="9" xfId="13" applyFont="1" applyFill="1" applyBorder="1" applyAlignment="1">
      <alignment horizontal="right" vertical="center" shrinkToFit="1"/>
    </xf>
    <xf numFmtId="38" fontId="14" fillId="12" borderId="8" xfId="13" applyFont="1" applyFill="1" applyBorder="1" applyAlignment="1">
      <alignment horizontal="right" vertical="center" shrinkToFit="1"/>
    </xf>
    <xf numFmtId="38" fontId="14" fillId="12" borderId="5" xfId="13" applyFont="1" applyFill="1" applyBorder="1" applyAlignment="1">
      <alignment horizontal="right" vertical="center" shrinkToFit="1"/>
    </xf>
    <xf numFmtId="38" fontId="14" fillId="12" borderId="11" xfId="13" applyFont="1" applyFill="1" applyBorder="1" applyAlignment="1">
      <alignment horizontal="right" vertical="center" shrinkToFit="1"/>
    </xf>
    <xf numFmtId="38" fontId="14" fillId="12" borderId="12" xfId="13" applyFont="1" applyFill="1" applyBorder="1" applyAlignment="1">
      <alignment horizontal="right" vertical="center" shrinkToFit="1"/>
    </xf>
    <xf numFmtId="38" fontId="14" fillId="12" borderId="13" xfId="13" applyFont="1" applyFill="1" applyBorder="1" applyAlignment="1">
      <alignment horizontal="right" vertical="center" shrinkToFit="1"/>
    </xf>
    <xf numFmtId="38" fontId="14" fillId="11" borderId="11" xfId="13" applyFont="1" applyFill="1" applyBorder="1" applyAlignment="1">
      <alignment horizontal="right" vertical="center" shrinkToFit="1"/>
    </xf>
    <xf numFmtId="38" fontId="14" fillId="11" borderId="12" xfId="13" applyFont="1" applyFill="1" applyBorder="1" applyAlignment="1">
      <alignment horizontal="right" vertical="center" shrinkToFit="1"/>
    </xf>
    <xf numFmtId="38" fontId="14" fillId="11" borderId="13" xfId="13" applyFont="1" applyFill="1" applyBorder="1" applyAlignment="1">
      <alignment horizontal="right" vertical="center" shrinkToFit="1"/>
    </xf>
    <xf numFmtId="0" fontId="14" fillId="11" borderId="11" xfId="3" applyFont="1" applyFill="1" applyBorder="1" applyAlignment="1">
      <alignment horizontal="center" vertical="center" shrinkToFit="1"/>
    </xf>
    <xf numFmtId="0" fontId="14" fillId="11" borderId="12" xfId="3" applyFont="1" applyFill="1" applyBorder="1" applyAlignment="1">
      <alignment horizontal="center" vertical="center" shrinkToFit="1"/>
    </xf>
    <xf numFmtId="0" fontId="14" fillId="11" borderId="64" xfId="3" applyFont="1" applyFill="1" applyBorder="1" applyAlignment="1">
      <alignment horizontal="center" vertical="center"/>
    </xf>
    <xf numFmtId="0" fontId="14" fillId="11" borderId="12" xfId="3" applyFont="1" applyFill="1" applyBorder="1" applyAlignment="1">
      <alignment horizontal="center" vertical="center"/>
    </xf>
    <xf numFmtId="0" fontId="14" fillId="11" borderId="13" xfId="3" applyFont="1" applyFill="1" applyBorder="1" applyAlignment="1">
      <alignment horizontal="center" vertical="center"/>
    </xf>
    <xf numFmtId="0" fontId="14" fillId="11" borderId="11" xfId="3" applyFont="1" applyFill="1" applyBorder="1" applyAlignment="1">
      <alignment vertical="center" shrinkToFit="1"/>
    </xf>
    <xf numFmtId="0" fontId="14" fillId="11" borderId="12" xfId="3" applyFont="1" applyFill="1" applyBorder="1" applyAlignment="1">
      <alignment vertical="center" shrinkToFit="1"/>
    </xf>
    <xf numFmtId="0" fontId="14" fillId="11" borderId="13" xfId="3" applyFont="1" applyFill="1" applyBorder="1" applyAlignment="1">
      <alignment vertical="center" shrinkToFit="1"/>
    </xf>
    <xf numFmtId="14" fontId="14" fillId="11" borderId="11" xfId="3" applyNumberFormat="1" applyFont="1" applyFill="1" applyBorder="1" applyAlignment="1">
      <alignment horizontal="center" vertical="center" shrinkToFit="1"/>
    </xf>
    <xf numFmtId="14" fontId="14" fillId="11" borderId="12" xfId="3" applyNumberFormat="1" applyFont="1" applyFill="1" applyBorder="1" applyAlignment="1">
      <alignment horizontal="center" vertical="center" shrinkToFit="1"/>
    </xf>
    <xf numFmtId="14" fontId="14" fillId="11" borderId="13" xfId="3" applyNumberFormat="1" applyFont="1" applyFill="1" applyBorder="1" applyAlignment="1">
      <alignment horizontal="center" vertical="center" shrinkToFit="1"/>
    </xf>
    <xf numFmtId="0" fontId="14" fillId="11" borderId="65" xfId="3" applyFont="1" applyFill="1" applyBorder="1" applyAlignment="1">
      <alignment horizontal="center" vertical="center" shrinkToFit="1"/>
    </xf>
    <xf numFmtId="0" fontId="14" fillId="11" borderId="11" xfId="3" applyFont="1" applyFill="1" applyBorder="1" applyAlignment="1">
      <alignment horizontal="left" vertical="center" shrinkToFit="1"/>
    </xf>
    <xf numFmtId="0" fontId="14" fillId="11" borderId="12" xfId="3" applyFont="1" applyFill="1" applyBorder="1" applyAlignment="1">
      <alignment horizontal="left" vertical="center" shrinkToFit="1"/>
    </xf>
    <xf numFmtId="0" fontId="14" fillId="11" borderId="13" xfId="3" applyFont="1" applyFill="1" applyBorder="1" applyAlignment="1">
      <alignment horizontal="left" vertical="center" shrinkToFit="1"/>
    </xf>
    <xf numFmtId="0" fontId="14" fillId="11" borderId="13" xfId="3" applyFont="1" applyFill="1" applyBorder="1" applyAlignment="1">
      <alignment horizontal="center" vertical="center" shrinkToFit="1"/>
    </xf>
    <xf numFmtId="0" fontId="14" fillId="11" borderId="11" xfId="3" applyFont="1" applyFill="1" applyBorder="1" applyAlignment="1">
      <alignment horizontal="right" vertical="center" shrinkToFit="1"/>
    </xf>
    <xf numFmtId="0" fontId="14" fillId="11" borderId="12" xfId="3" applyFont="1" applyFill="1" applyBorder="1" applyAlignment="1">
      <alignment horizontal="right" vertical="center" shrinkToFit="1"/>
    </xf>
    <xf numFmtId="0" fontId="14" fillId="11" borderId="13" xfId="3" applyFont="1" applyFill="1" applyBorder="1" applyAlignment="1">
      <alignment horizontal="right" vertical="center" shrinkToFit="1"/>
    </xf>
    <xf numFmtId="14" fontId="14" fillId="11" borderId="11" xfId="3" applyNumberFormat="1" applyFont="1" applyFill="1" applyBorder="1" applyAlignment="1">
      <alignment vertical="center" shrinkToFit="1"/>
    </xf>
    <xf numFmtId="14" fontId="14" fillId="11" borderId="12" xfId="3" applyNumberFormat="1" applyFont="1" applyFill="1" applyBorder="1" applyAlignment="1">
      <alignment vertical="center" shrinkToFit="1"/>
    </xf>
    <xf numFmtId="14" fontId="14" fillId="11" borderId="13" xfId="3" applyNumberFormat="1" applyFont="1" applyFill="1" applyBorder="1" applyAlignment="1">
      <alignment vertical="center" shrinkToFit="1"/>
    </xf>
    <xf numFmtId="3" fontId="14" fillId="11" borderId="11" xfId="3" applyNumberFormat="1" applyFont="1" applyFill="1" applyBorder="1" applyAlignment="1">
      <alignment horizontal="right" vertical="center" shrinkToFit="1"/>
    </xf>
    <xf numFmtId="14" fontId="14" fillId="11" borderId="11" xfId="3" applyNumberFormat="1" applyFont="1" applyFill="1" applyBorder="1" applyAlignment="1">
      <alignment horizontal="left" vertical="center" shrinkToFit="1"/>
    </xf>
    <xf numFmtId="14" fontId="14" fillId="11" borderId="12" xfId="3" applyNumberFormat="1" applyFont="1" applyFill="1" applyBorder="1" applyAlignment="1">
      <alignment horizontal="left" vertical="center" shrinkToFit="1"/>
    </xf>
    <xf numFmtId="14" fontId="14" fillId="11" borderId="13" xfId="3" applyNumberFormat="1" applyFont="1" applyFill="1" applyBorder="1" applyAlignment="1">
      <alignment horizontal="left" vertical="center" shrinkToFit="1"/>
    </xf>
    <xf numFmtId="0" fontId="16" fillId="11" borderId="62" xfId="3" quotePrefix="1" applyFill="1" applyBorder="1" applyAlignment="1">
      <alignment horizontal="center" vertical="center"/>
    </xf>
    <xf numFmtId="0" fontId="16" fillId="11" borderId="66" xfId="3" quotePrefix="1" applyFill="1" applyBorder="1" applyAlignment="1">
      <alignment horizontal="center" vertical="center"/>
    </xf>
    <xf numFmtId="0" fontId="16" fillId="11" borderId="2" xfId="3" applyFill="1" applyBorder="1" applyAlignment="1">
      <alignment horizontal="left" vertical="top" wrapText="1"/>
    </xf>
    <xf numFmtId="0" fontId="16" fillId="11" borderId="3" xfId="3" applyFill="1" applyBorder="1" applyAlignment="1">
      <alignment horizontal="left" vertical="top" wrapText="1"/>
    </xf>
    <xf numFmtId="0" fontId="16" fillId="11" borderId="63" xfId="3" applyFill="1" applyBorder="1" applyAlignment="1">
      <alignment horizontal="left" vertical="top"/>
    </xf>
    <xf numFmtId="0" fontId="16" fillId="11" borderId="67" xfId="3" applyFill="1" applyBorder="1" applyAlignment="1">
      <alignment horizontal="left" vertical="top"/>
    </xf>
    <xf numFmtId="0" fontId="14" fillId="12" borderId="70" xfId="3" applyFont="1" applyFill="1" applyBorder="1" applyAlignment="1">
      <alignment horizontal="center" vertical="center"/>
    </xf>
    <xf numFmtId="0" fontId="14" fillId="12" borderId="14" xfId="3" applyFont="1" applyFill="1" applyBorder="1" applyAlignment="1">
      <alignment horizontal="center" vertical="center"/>
    </xf>
    <xf numFmtId="0" fontId="14" fillId="12" borderId="7" xfId="3" applyFont="1" applyFill="1" applyBorder="1" applyAlignment="1">
      <alignment horizontal="center" vertical="center"/>
    </xf>
    <xf numFmtId="0" fontId="14" fillId="12" borderId="10" xfId="3" applyFont="1" applyFill="1" applyBorder="1" applyAlignment="1">
      <alignment horizontal="center" vertical="center" shrinkToFit="1"/>
    </xf>
    <xf numFmtId="0" fontId="14" fillId="12" borderId="14" xfId="3" applyFont="1" applyFill="1" applyBorder="1" applyAlignment="1">
      <alignment horizontal="center" vertical="center" shrinkToFit="1"/>
    </xf>
    <xf numFmtId="0" fontId="14" fillId="11" borderId="11" xfId="3" quotePrefix="1" applyFont="1" applyFill="1" applyBorder="1" applyAlignment="1">
      <alignment vertical="center" shrinkToFit="1"/>
    </xf>
    <xf numFmtId="0" fontId="14" fillId="0" borderId="52" xfId="3" applyFont="1" applyBorder="1" applyAlignment="1">
      <alignment horizontal="center" vertical="center" wrapText="1"/>
    </xf>
    <xf numFmtId="0" fontId="14" fillId="0" borderId="55" xfId="3" applyFont="1" applyBorder="1" applyAlignment="1">
      <alignment horizontal="center" vertical="center" wrapText="1"/>
    </xf>
    <xf numFmtId="0" fontId="14" fillId="0" borderId="58" xfId="3" applyFont="1" applyBorder="1" applyAlignment="1">
      <alignment horizontal="center" vertical="center" wrapText="1"/>
    </xf>
    <xf numFmtId="0" fontId="14" fillId="0" borderId="10" xfId="3" applyFont="1" applyBorder="1" applyAlignment="1">
      <alignment horizontal="center" vertical="center" wrapText="1"/>
    </xf>
    <xf numFmtId="0" fontId="14" fillId="0" borderId="14" xfId="3" applyFont="1" applyBorder="1" applyAlignment="1">
      <alignment horizontal="center" vertical="center" wrapText="1"/>
    </xf>
    <xf numFmtId="0" fontId="14" fillId="0" borderId="61" xfId="3" applyFont="1" applyBorder="1" applyAlignment="1">
      <alignment horizontal="center" vertical="center" wrapText="1"/>
    </xf>
    <xf numFmtId="0" fontId="16" fillId="11" borderId="62" xfId="3" applyFill="1" applyBorder="1" applyAlignment="1">
      <alignment horizontal="center" vertical="center"/>
    </xf>
    <xf numFmtId="0" fontId="16" fillId="11" borderId="66" xfId="3" applyFill="1" applyBorder="1" applyAlignment="1">
      <alignment horizontal="center" vertical="center"/>
    </xf>
    <xf numFmtId="0" fontId="16" fillId="11" borderId="59" xfId="3" applyFill="1" applyBorder="1" applyAlignment="1">
      <alignment horizontal="center" vertical="center"/>
    </xf>
    <xf numFmtId="0" fontId="16" fillId="11" borderId="2" xfId="3" applyFill="1" applyBorder="1" applyAlignment="1">
      <alignment horizontal="left" vertical="top"/>
    </xf>
    <xf numFmtId="0" fontId="16" fillId="11" borderId="3" xfId="3" applyFill="1" applyBorder="1" applyAlignment="1">
      <alignment horizontal="left" vertical="top"/>
    </xf>
    <xf numFmtId="0" fontId="16" fillId="11" borderId="4" xfId="3" applyFill="1" applyBorder="1" applyAlignment="1">
      <alignment horizontal="left" vertical="top"/>
    </xf>
    <xf numFmtId="0" fontId="16" fillId="11" borderId="69" xfId="3" applyFill="1" applyBorder="1" applyAlignment="1">
      <alignment horizontal="left" vertical="top"/>
    </xf>
    <xf numFmtId="0" fontId="14" fillId="0" borderId="52" xfId="3" applyFont="1" applyBorder="1" applyAlignment="1">
      <alignment horizontal="center" vertical="center"/>
    </xf>
    <xf numFmtId="0" fontId="14" fillId="0" borderId="56" xfId="3" applyFont="1" applyBorder="1" applyAlignment="1">
      <alignment horizontal="center" vertical="center"/>
    </xf>
    <xf numFmtId="0" fontId="14" fillId="0" borderId="10" xfId="3" applyFont="1" applyBorder="1" applyAlignment="1">
      <alignment horizontal="center" vertical="center"/>
    </xf>
    <xf numFmtId="0" fontId="14" fillId="0" borderId="55" xfId="3" applyFont="1" applyBorder="1" applyAlignment="1">
      <alignment horizontal="center" vertical="center"/>
    </xf>
    <xf numFmtId="0" fontId="14" fillId="0" borderId="53" xfId="3" applyFont="1" applyBorder="1" applyAlignment="1">
      <alignment horizontal="center" vertical="center"/>
    </xf>
    <xf numFmtId="0" fontId="14" fillId="0" borderId="57" xfId="3" applyFont="1" applyBorder="1" applyAlignment="1">
      <alignment horizontal="center" vertical="center"/>
    </xf>
    <xf numFmtId="0" fontId="14" fillId="0" borderId="54" xfId="3" applyFont="1" applyBorder="1" applyAlignment="1">
      <alignment horizontal="center" vertical="center"/>
    </xf>
    <xf numFmtId="0" fontId="14" fillId="0" borderId="60" xfId="3" applyFont="1" applyBorder="1" applyAlignment="1">
      <alignment horizontal="center" vertical="center"/>
    </xf>
    <xf numFmtId="0" fontId="14" fillId="0" borderId="1" xfId="3" applyFont="1" applyBorder="1" applyAlignment="1">
      <alignment horizontal="center" vertical="center"/>
    </xf>
    <xf numFmtId="0" fontId="14" fillId="10" borderId="47" xfId="3" applyFont="1" applyFill="1" applyBorder="1" applyAlignment="1">
      <alignment horizontal="center" vertical="center"/>
    </xf>
    <xf numFmtId="0" fontId="14" fillId="10" borderId="48" xfId="3" applyFont="1" applyFill="1" applyBorder="1" applyAlignment="1">
      <alignment horizontal="center" vertical="center"/>
    </xf>
    <xf numFmtId="0" fontId="14" fillId="10" borderId="49" xfId="3" applyFont="1" applyFill="1" applyBorder="1" applyAlignment="1">
      <alignment horizontal="center" vertical="center"/>
    </xf>
    <xf numFmtId="0" fontId="16" fillId="0" borderId="50" xfId="3" applyBorder="1" applyAlignment="1">
      <alignment horizontal="center" vertical="center" wrapText="1" shrinkToFit="1"/>
    </xf>
    <xf numFmtId="0" fontId="16" fillId="0" borderId="59" xfId="3" applyBorder="1" applyAlignment="1">
      <alignment horizontal="center" vertical="center" shrinkToFit="1"/>
    </xf>
    <xf numFmtId="0" fontId="16" fillId="0" borderId="51" xfId="3" applyBorder="1" applyAlignment="1">
      <alignment horizontal="center" vertical="center"/>
    </xf>
    <xf numFmtId="0" fontId="16" fillId="0" borderId="52" xfId="3" applyBorder="1" applyAlignment="1">
      <alignment horizontal="center" vertical="center"/>
    </xf>
    <xf numFmtId="0" fontId="14" fillId="0" borderId="56" xfId="3" applyFont="1" applyBorder="1" applyAlignment="1">
      <alignment horizontal="center" vertical="center" wrapText="1"/>
    </xf>
    <xf numFmtId="0" fontId="14" fillId="0" borderId="7" xfId="3" applyFont="1" applyBorder="1" applyAlignment="1">
      <alignment horizontal="center" vertical="center" wrapText="1"/>
    </xf>
    <xf numFmtId="0" fontId="118" fillId="0" borderId="0" xfId="0" applyFont="1" applyFill="1">
      <alignment vertical="center"/>
    </xf>
    <xf numFmtId="0" fontId="118" fillId="0" borderId="0" xfId="0" applyFont="1" applyAlignment="1">
      <alignment horizontal="center" vertical="center"/>
    </xf>
    <xf numFmtId="0" fontId="24" fillId="0" borderId="8" xfId="7" applyFont="1" applyBorder="1" applyAlignment="1">
      <alignment vertical="center" wrapText="1"/>
    </xf>
    <xf numFmtId="0" fontId="24" fillId="0" borderId="0" xfId="7" applyFont="1" applyAlignment="1">
      <alignment vertical="center" wrapText="1"/>
    </xf>
    <xf numFmtId="0" fontId="0" fillId="0" borderId="0" xfId="0" applyAlignment="1">
      <alignment horizontal="left" vertical="top" wrapText="1"/>
    </xf>
    <xf numFmtId="0" fontId="28" fillId="0" borderId="0" xfId="22" applyAlignment="1">
      <alignment vertical="center" wrapText="1"/>
    </xf>
    <xf numFmtId="0" fontId="28" fillId="0" borderId="34" xfId="22" applyBorder="1" applyAlignment="1">
      <alignment vertical="center" wrapText="1"/>
    </xf>
    <xf numFmtId="0" fontId="28" fillId="0" borderId="0" xfId="22" applyAlignment="1">
      <alignment vertical="center" wrapText="1"/>
    </xf>
    <xf numFmtId="0" fontId="28" fillId="0" borderId="6" xfId="22" applyBorder="1" applyAlignment="1">
      <alignment vertical="center" wrapText="1"/>
    </xf>
    <xf numFmtId="0" fontId="76" fillId="0" borderId="14" xfId="1" applyFont="1" applyBorder="1" applyAlignment="1">
      <alignment vertical="center" shrinkToFit="1"/>
    </xf>
    <xf numFmtId="0" fontId="21" fillId="0" borderId="14" xfId="1" applyFont="1" applyBorder="1" applyAlignment="1">
      <alignment vertical="center" shrinkToFit="1"/>
    </xf>
    <xf numFmtId="0" fontId="109" fillId="0" borderId="14" xfId="0" applyFont="1" applyBorder="1" applyAlignment="1">
      <alignment vertical="center" shrinkToFit="1"/>
    </xf>
    <xf numFmtId="0" fontId="163" fillId="0" borderId="1" xfId="14" applyFont="1" applyBorder="1" applyAlignment="1">
      <alignment horizontal="left" vertical="center" wrapText="1"/>
    </xf>
    <xf numFmtId="0" fontId="163" fillId="0" borderId="1" xfId="14" applyFont="1" applyBorder="1" applyAlignment="1">
      <alignment horizontal="left" vertical="center"/>
    </xf>
    <xf numFmtId="0" fontId="163" fillId="0" borderId="1" xfId="14" applyFont="1" applyBorder="1" applyAlignment="1">
      <alignment horizontal="center" vertical="center"/>
    </xf>
    <xf numFmtId="0" fontId="163" fillId="0" borderId="0" xfId="14" applyFont="1" applyAlignment="1">
      <alignment vertical="center"/>
    </xf>
    <xf numFmtId="0" fontId="163" fillId="0" borderId="9" xfId="14" applyFont="1" applyBorder="1" applyAlignment="1">
      <alignment horizontal="left" vertical="center" wrapText="1"/>
    </xf>
    <xf numFmtId="0" fontId="163" fillId="0" borderId="8" xfId="14" applyFont="1" applyBorder="1" applyAlignment="1">
      <alignment horizontal="left" vertical="center" wrapText="1"/>
    </xf>
    <xf numFmtId="0" fontId="163" fillId="0" borderId="5" xfId="14" applyFont="1" applyBorder="1" applyAlignment="1">
      <alignment horizontal="left" vertical="center" wrapText="1"/>
    </xf>
    <xf numFmtId="0" fontId="163" fillId="0" borderId="34" xfId="14" applyFont="1" applyBorder="1" applyAlignment="1">
      <alignment horizontal="left" vertical="center" wrapText="1"/>
    </xf>
    <xf numFmtId="0" fontId="163" fillId="0" borderId="0" xfId="14" applyFont="1" applyAlignment="1">
      <alignment horizontal="left" vertical="center" wrapText="1"/>
    </xf>
    <xf numFmtId="0" fontId="163" fillId="0" borderId="6" xfId="14" applyFont="1" applyBorder="1" applyAlignment="1">
      <alignment horizontal="left" vertical="center" wrapText="1"/>
    </xf>
    <xf numFmtId="0" fontId="163" fillId="0" borderId="10" xfId="14" applyFont="1" applyBorder="1" applyAlignment="1">
      <alignment horizontal="left" vertical="center" wrapText="1"/>
    </xf>
    <xf numFmtId="0" fontId="163" fillId="0" borderId="14" xfId="14" applyFont="1" applyBorder="1" applyAlignment="1">
      <alignment horizontal="left" vertical="center" wrapText="1"/>
    </xf>
    <xf numFmtId="0" fontId="163" fillId="0" borderId="7" xfId="14" applyFont="1" applyBorder="1" applyAlignment="1">
      <alignment horizontal="left" vertical="center" wrapText="1"/>
    </xf>
    <xf numFmtId="0" fontId="163" fillId="0" borderId="1" xfId="14" applyFont="1" applyBorder="1" applyAlignment="1">
      <alignment vertical="center" wrapText="1"/>
    </xf>
    <xf numFmtId="0" fontId="163" fillId="0" borderId="1" xfId="14" applyFont="1" applyBorder="1" applyAlignment="1">
      <alignment vertical="center"/>
    </xf>
    <xf numFmtId="0" fontId="163" fillId="0" borderId="11" xfId="14" applyFont="1" applyBorder="1" applyAlignment="1">
      <alignment vertical="center"/>
    </xf>
    <xf numFmtId="0" fontId="163" fillId="0" borderId="12" xfId="14" applyFont="1" applyBorder="1" applyAlignment="1">
      <alignment vertical="center"/>
    </xf>
    <xf numFmtId="0" fontId="163" fillId="0" borderId="13" xfId="14" applyFont="1" applyBorder="1" applyAlignment="1">
      <alignment vertical="center"/>
    </xf>
  </cellXfs>
  <cellStyles count="35">
    <cellStyle name="パーセント" xfId="33" builtinId="5"/>
    <cellStyle name="ハイパーリンク" xfId="2" builtinId="8"/>
    <cellStyle name="桁区切り" xfId="34" builtinId="6"/>
    <cellStyle name="桁区切り 2" xfId="24" xr:uid="{00000000-0005-0000-0000-000001000000}"/>
    <cellStyle name="桁区切り 2 2" xfId="13" xr:uid="{00000000-0005-0000-0000-000002000000}"/>
    <cellStyle name="桁区切り 2 3" xfId="25" xr:uid="{00000000-0005-0000-0000-000003000000}"/>
    <cellStyle name="桁区切り 3" xfId="16" xr:uid="{00000000-0005-0000-0000-000004000000}"/>
    <cellStyle name="桁区切り 4" xfId="10" xr:uid="{00000000-0005-0000-0000-000005000000}"/>
    <cellStyle name="通貨 2" xfId="21" xr:uid="{00000000-0005-0000-0000-000006000000}"/>
    <cellStyle name="通貨 3" xfId="9" xr:uid="{00000000-0005-0000-0000-000007000000}"/>
    <cellStyle name="標準" xfId="0" builtinId="0"/>
    <cellStyle name="標準 2" xfId="3" xr:uid="{00000000-0005-0000-0000-000009000000}"/>
    <cellStyle name="標準 2 2" xfId="5" xr:uid="{00000000-0005-0000-0000-00000A000000}"/>
    <cellStyle name="標準 2 3" xfId="31" xr:uid="{0F78529E-91C9-4E23-8E9C-589E6D897255}"/>
    <cellStyle name="標準 3" xfId="7" xr:uid="{00000000-0005-0000-0000-00000B000000}"/>
    <cellStyle name="標準 3 2" xfId="15" xr:uid="{00000000-0005-0000-0000-00000C000000}"/>
    <cellStyle name="標準 4" xfId="29" xr:uid="{FD1C1EE3-99A1-4437-ACA4-C0AFC9BFE5C0}"/>
    <cellStyle name="標準 4 2" xfId="4" xr:uid="{00000000-0005-0000-0000-00000D000000}"/>
    <cellStyle name="標準 5" xfId="14" xr:uid="{00000000-0005-0000-0000-00000E000000}"/>
    <cellStyle name="標準 5 2" xfId="8" xr:uid="{00000000-0005-0000-0000-00000F000000}"/>
    <cellStyle name="標準 6" xfId="32" xr:uid="{B3AD0406-3964-478A-8B53-DDCA452DEC7C}"/>
    <cellStyle name="標準 7" xfId="1" xr:uid="{00000000-0005-0000-0000-000010000000}"/>
    <cellStyle name="標準 9" xfId="30" xr:uid="{3FE39DC6-CA4C-42A2-9938-D3CA7A0EE344}"/>
    <cellStyle name="標準_005(変更)工程表" xfId="12" xr:uid="{00000000-0005-0000-0000-000011000000}"/>
    <cellStyle name="標準_006現場代理人等通知書" xfId="11" xr:uid="{00000000-0005-0000-0000-000012000000}"/>
    <cellStyle name="標準_008現場代理人等変更通知書" xfId="6" xr:uid="{00000000-0005-0000-0000-000013000000}"/>
    <cellStyle name="標準_011貸与品借用（返納）書" xfId="20" xr:uid="{00000000-0005-0000-0000-000014000000}"/>
    <cellStyle name="標準_012支給品受領書" xfId="19" xr:uid="{00000000-0005-0000-0000-000015000000}"/>
    <cellStyle name="標準_013支給品精算書" xfId="22" xr:uid="{00000000-0005-0000-0000-000016000000}"/>
    <cellStyle name="標準_015現場発生品調書" xfId="23" xr:uid="{00000000-0005-0000-0000-000017000000}"/>
    <cellStyle name="標準_028工期延長願" xfId="27" xr:uid="{00000000-0005-0000-0000-000018000000}"/>
    <cellStyle name="標準_049請負工事既済部分検査要求書" xfId="26" xr:uid="{00000000-0005-0000-0000-000019000000}"/>
    <cellStyle name="標準_052引渡書" xfId="28" xr:uid="{00000000-0005-0000-0000-00001A000000}"/>
    <cellStyle name="標準_146補修完了報告書" xfId="17" xr:uid="{00000000-0005-0000-0000-00001B000000}"/>
    <cellStyle name="標準_様式検-13" xfId="18" xr:uid="{00000000-0005-0000-0000-00001C000000}"/>
  </cellStyles>
  <dxfs count="731">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ill>
        <patternFill>
          <bgColor theme="0" tint="-0.24994659260841701"/>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ill>
        <patternFill>
          <bgColor theme="0" tint="-0.24994659260841701"/>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ont>
        <color rgb="FFFF0000"/>
      </font>
    </dxf>
    <dxf>
      <fill>
        <patternFill>
          <bgColor rgb="FFFFFF00"/>
        </patternFill>
      </fill>
    </dxf>
    <dxf>
      <font>
        <color theme="0"/>
      </font>
      <fill>
        <patternFill>
          <bgColor rgb="FFCC00CC"/>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val="0"/>
        <i val="0"/>
        <strike val="0"/>
        <condense val="0"/>
        <extend val="0"/>
        <outline val="0"/>
        <shadow val="0"/>
        <u val="none"/>
        <vertAlign val="baseline"/>
        <sz val="10"/>
        <color rgb="FF000000"/>
        <name val="Courier New"/>
        <family val="3"/>
        <scheme val="none"/>
      </font>
      <numFmt numFmtId="19" formatCode="yyyy/m/d"/>
      <fill>
        <patternFill patternType="solid">
          <fgColor indexed="64"/>
          <bgColor rgb="FFFFCCFF"/>
        </patternFill>
      </fill>
      <alignment horizontal="justify"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ourier New"/>
        <family val="3"/>
        <scheme val="none"/>
      </font>
      <fill>
        <patternFill patternType="solid">
          <fgColor indexed="64"/>
          <bgColor rgb="FFFFCCFF"/>
        </patternFill>
      </fill>
      <alignment horizontal="justify"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rgb="FF000000"/>
        <name val="Courier New"/>
        <family val="3"/>
        <scheme val="none"/>
      </font>
      <numFmt numFmtId="19" formatCode="yyyy/m/d"/>
      <fill>
        <patternFill patternType="solid">
          <fgColor indexed="64"/>
          <bgColor rgb="FFCCFFCC"/>
        </patternFill>
      </fill>
      <alignment horizontal="justify"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FF"/>
      <color rgb="FFCCFFFF"/>
      <color rgb="FF66FFFF"/>
      <color rgb="FF00FF99"/>
      <color rgb="FFCCFFCC"/>
      <color rgb="FFFFFFFF"/>
      <color rgb="FFFFFF99"/>
      <color rgb="FF0C769E"/>
      <color rgb="FF9BC2E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onnections" Target="connection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5.xml.rels><?xml version="1.0" encoding="UTF-8" standalone="yes"?>
<Relationships xmlns="http://schemas.openxmlformats.org/package/2006/relationships"><Relationship Id="rId2" Type="http://schemas.openxmlformats.org/officeDocument/2006/relationships/hyperlink" Target="#&#19968;&#35239;&#34920;!A1"/><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0.xml.rels><?xml version="1.0" encoding="UTF-8" standalone="yes"?>
<Relationships xmlns="http://schemas.openxmlformats.org/package/2006/relationships"><Relationship Id="rId2" Type="http://schemas.openxmlformats.org/officeDocument/2006/relationships/hyperlink" Target="#&#19968;&#35239;&#34920;!A1"/><Relationship Id="rId1" Type="http://schemas.openxmlformats.org/officeDocument/2006/relationships/image" Target="../media/image5.png"/></Relationships>
</file>

<file path=xl/drawings/_rels/drawing5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4.xml.rels><?xml version="1.0" encoding="UTF-8" standalone="yes"?>
<Relationships xmlns="http://schemas.openxmlformats.org/package/2006/relationships"><Relationship Id="rId1" Type="http://schemas.openxmlformats.org/officeDocument/2006/relationships/hyperlink" Target="#&#19968;&#35239;&#34920;!A1"/></Relationships>
</file>

<file path=xl/drawings/_rels/vmlDrawing7.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28</xdr:col>
      <xdr:colOff>143659</xdr:colOff>
      <xdr:row>5</xdr:row>
      <xdr:rowOff>72229</xdr:rowOff>
    </xdr:from>
    <xdr:to>
      <xdr:col>33</xdr:col>
      <xdr:colOff>48446</xdr:colOff>
      <xdr:row>8</xdr:row>
      <xdr:rowOff>106379</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7477909" y="905667"/>
          <a:ext cx="1214475"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7</xdr:row>
      <xdr:rowOff>83349</xdr:rowOff>
    </xdr:from>
    <xdr:to>
      <xdr:col>12</xdr:col>
      <xdr:colOff>592968</xdr:colOff>
      <xdr:row>11</xdr:row>
      <xdr:rowOff>38124</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6679406" y="1250162"/>
          <a:ext cx="1224000" cy="6215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7</xdr:row>
      <xdr:rowOff>0</xdr:rowOff>
    </xdr:from>
    <xdr:to>
      <xdr:col>8</xdr:col>
      <xdr:colOff>598071</xdr:colOff>
      <xdr:row>10</xdr:row>
      <xdr:rowOff>34150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7538357" y="13335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6</xdr:row>
      <xdr:rowOff>0</xdr:rowOff>
    </xdr:from>
    <xdr:to>
      <xdr:col>9</xdr:col>
      <xdr:colOff>592969</xdr:colOff>
      <xdr:row>7</xdr:row>
      <xdr:rowOff>343713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5762625" y="170259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35</xdr:col>
      <xdr:colOff>0</xdr:colOff>
      <xdr:row>10</xdr:row>
      <xdr:rowOff>0</xdr:rowOff>
    </xdr:from>
    <xdr:to>
      <xdr:col>40</xdr:col>
      <xdr:colOff>92906</xdr:colOff>
      <xdr:row>13</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a:off x="7917656" y="1833563"/>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28</xdr:col>
      <xdr:colOff>0</xdr:colOff>
      <xdr:row>9</xdr:row>
      <xdr:rowOff>0</xdr:rowOff>
    </xdr:from>
    <xdr:to>
      <xdr:col>33</xdr:col>
      <xdr:colOff>92906</xdr:colOff>
      <xdr:row>11</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334125" y="150018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171450</xdr:colOff>
      <xdr:row>13</xdr:row>
      <xdr:rowOff>0</xdr:rowOff>
    </xdr:to>
    <xdr:sp macro="" textlink="">
      <xdr:nvSpPr>
        <xdr:cNvPr id="2" name="Line 3">
          <a:extLst>
            <a:ext uri="{FF2B5EF4-FFF2-40B4-BE49-F238E27FC236}">
              <a16:creationId xmlns:a16="http://schemas.microsoft.com/office/drawing/2014/main" id="{00000000-0008-0000-0800-000002000000}"/>
            </a:ext>
          </a:extLst>
        </xdr:cNvPr>
        <xdr:cNvSpPr>
          <a:spLocks noChangeShapeType="1"/>
        </xdr:cNvSpPr>
      </xdr:nvSpPr>
      <xdr:spPr bwMode="auto">
        <a:xfrm>
          <a:off x="0" y="1704975"/>
          <a:ext cx="1619250" cy="676275"/>
        </a:xfrm>
        <a:prstGeom prst="line">
          <a:avLst/>
        </a:prstGeom>
        <a:noFill/>
        <a:ln w="3175">
          <a:solidFill>
            <a:srgbClr val="000000"/>
          </a:solidFill>
          <a:round/>
          <a:headEnd/>
          <a:tailEnd/>
        </a:ln>
      </xdr:spPr>
    </xdr:sp>
    <xdr:clientData/>
  </xdr:twoCellAnchor>
  <xdr:twoCellAnchor>
    <xdr:from>
      <xdr:col>0</xdr:col>
      <xdr:colOff>0</xdr:colOff>
      <xdr:row>9</xdr:row>
      <xdr:rowOff>9525</xdr:rowOff>
    </xdr:from>
    <xdr:to>
      <xdr:col>9</xdr:col>
      <xdr:colOff>0</xdr:colOff>
      <xdr:row>11</xdr:row>
      <xdr:rowOff>0</xdr:rowOff>
    </xdr:to>
    <xdr:sp macro="" textlink="">
      <xdr:nvSpPr>
        <xdr:cNvPr id="3" name="Line 4">
          <a:extLst>
            <a:ext uri="{FF2B5EF4-FFF2-40B4-BE49-F238E27FC236}">
              <a16:creationId xmlns:a16="http://schemas.microsoft.com/office/drawing/2014/main" id="{00000000-0008-0000-0800-000003000000}"/>
            </a:ext>
          </a:extLst>
        </xdr:cNvPr>
        <xdr:cNvSpPr>
          <a:spLocks noChangeShapeType="1"/>
        </xdr:cNvSpPr>
      </xdr:nvSpPr>
      <xdr:spPr bwMode="auto">
        <a:xfrm flipH="1" flipV="1">
          <a:off x="0" y="1704975"/>
          <a:ext cx="1628775" cy="333375"/>
        </a:xfrm>
        <a:prstGeom prst="line">
          <a:avLst/>
        </a:prstGeom>
        <a:noFill/>
        <a:ln w="3175">
          <a:solidFill>
            <a:srgbClr val="000000"/>
          </a:solidFill>
          <a:round/>
          <a:headEnd/>
          <a:tailEnd/>
        </a:ln>
      </xdr:spPr>
    </xdr:sp>
    <xdr:clientData/>
  </xdr:twoCellAnchor>
  <xdr:twoCellAnchor>
    <xdr:from>
      <xdr:col>0</xdr:col>
      <xdr:colOff>0</xdr:colOff>
      <xdr:row>44</xdr:row>
      <xdr:rowOff>166407</xdr:rowOff>
    </xdr:from>
    <xdr:to>
      <xdr:col>8</xdr:col>
      <xdr:colOff>171450</xdr:colOff>
      <xdr:row>48</xdr:row>
      <xdr:rowOff>156882</xdr:rowOff>
    </xdr:to>
    <xdr:sp macro="" textlink="">
      <xdr:nvSpPr>
        <xdr:cNvPr id="4" name="Line 3">
          <a:extLst>
            <a:ext uri="{FF2B5EF4-FFF2-40B4-BE49-F238E27FC236}">
              <a16:creationId xmlns:a16="http://schemas.microsoft.com/office/drawing/2014/main" id="{00000000-0008-0000-0800-000004000000}"/>
            </a:ext>
          </a:extLst>
        </xdr:cNvPr>
        <xdr:cNvSpPr>
          <a:spLocks noChangeShapeType="1"/>
        </xdr:cNvSpPr>
      </xdr:nvSpPr>
      <xdr:spPr bwMode="auto">
        <a:xfrm>
          <a:off x="0" y="7943289"/>
          <a:ext cx="1605803" cy="662828"/>
        </a:xfrm>
        <a:prstGeom prst="line">
          <a:avLst/>
        </a:prstGeom>
        <a:noFill/>
        <a:ln w="3175">
          <a:solidFill>
            <a:srgbClr val="000000"/>
          </a:solidFill>
          <a:round/>
          <a:headEnd/>
          <a:tailEnd/>
        </a:ln>
      </xdr:spPr>
    </xdr:sp>
    <xdr:clientData/>
  </xdr:twoCellAnchor>
  <xdr:twoCellAnchor>
    <xdr:from>
      <xdr:col>0</xdr:col>
      <xdr:colOff>11206</xdr:colOff>
      <xdr:row>44</xdr:row>
      <xdr:rowOff>166408</xdr:rowOff>
    </xdr:from>
    <xdr:to>
      <xdr:col>9</xdr:col>
      <xdr:colOff>11206</xdr:colOff>
      <xdr:row>46</xdr:row>
      <xdr:rowOff>156883</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flipH="1" flipV="1">
          <a:off x="11206" y="7943290"/>
          <a:ext cx="1613647" cy="326652"/>
        </a:xfrm>
        <a:prstGeom prst="line">
          <a:avLst/>
        </a:prstGeom>
        <a:noFill/>
        <a:ln w="3175">
          <a:solidFill>
            <a:srgbClr val="000000"/>
          </a:solidFill>
          <a:round/>
          <a:headEnd/>
          <a:tailEnd/>
        </a:ln>
      </xdr:spPr>
    </xdr:sp>
    <xdr:clientData/>
  </xdr:twoCellAnchor>
  <xdr:twoCellAnchor>
    <xdr:from>
      <xdr:col>88</xdr:col>
      <xdr:colOff>0</xdr:colOff>
      <xdr:row>13</xdr:row>
      <xdr:rowOff>0</xdr:rowOff>
    </xdr:from>
    <xdr:to>
      <xdr:col>95</xdr:col>
      <xdr:colOff>112750</xdr:colOff>
      <xdr:row>16</xdr:row>
      <xdr:rowOff>81775</xdr:rowOff>
    </xdr:to>
    <xdr:sp macro="" textlink="">
      <xdr:nvSpPr>
        <xdr:cNvPr id="7" name="左矢印 1">
          <a:hlinkClick xmlns:r="http://schemas.openxmlformats.org/officeDocument/2006/relationships" r:id="rId1"/>
          <a:extLst>
            <a:ext uri="{FF2B5EF4-FFF2-40B4-BE49-F238E27FC236}">
              <a16:creationId xmlns:a16="http://schemas.microsoft.com/office/drawing/2014/main" id="{00000000-0008-0000-0800-000007000000}"/>
            </a:ext>
          </a:extLst>
        </xdr:cNvPr>
        <xdr:cNvSpPr/>
      </xdr:nvSpPr>
      <xdr:spPr>
        <a:xfrm>
          <a:off x="15827375" y="2428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0</xdr:colOff>
      <xdr:row>9</xdr:row>
      <xdr:rowOff>0</xdr:rowOff>
    </xdr:from>
    <xdr:to>
      <xdr:col>14</xdr:col>
      <xdr:colOff>592969</xdr:colOff>
      <xdr:row>12</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6941344" y="1262063"/>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18</xdr:col>
          <xdr:colOff>0</xdr:colOff>
          <xdr:row>42</xdr:row>
          <xdr:rowOff>0</xdr:rowOff>
        </xdr:from>
        <xdr:to>
          <xdr:col>20</xdr:col>
          <xdr:colOff>139700</xdr:colOff>
          <xdr:row>43</xdr:row>
          <xdr:rowOff>63500</xdr:rowOff>
        </xdr:to>
        <xdr:sp macro="" textlink="">
          <xdr:nvSpPr>
            <xdr:cNvPr id="113665" name="OptionButton1" hidden="1">
              <a:extLst>
                <a:ext uri="{63B3BB69-23CF-44E3-9099-C40C66FF867C}">
                  <a14:compatExt spid="_x0000_s113665"/>
                </a:ext>
                <a:ext uri="{FF2B5EF4-FFF2-40B4-BE49-F238E27FC236}">
                  <a16:creationId xmlns:a16="http://schemas.microsoft.com/office/drawing/2014/main" id="{00000000-0008-0000-0A00-000001B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42</xdr:row>
          <xdr:rowOff>0</xdr:rowOff>
        </xdr:from>
        <xdr:to>
          <xdr:col>23</xdr:col>
          <xdr:colOff>139700</xdr:colOff>
          <xdr:row>43</xdr:row>
          <xdr:rowOff>63500</xdr:rowOff>
        </xdr:to>
        <xdr:sp macro="" textlink="">
          <xdr:nvSpPr>
            <xdr:cNvPr id="113666" name="OptionButton2" hidden="1">
              <a:extLst>
                <a:ext uri="{63B3BB69-23CF-44E3-9099-C40C66FF867C}">
                  <a14:compatExt spid="_x0000_s113666"/>
                </a:ext>
                <a:ext uri="{FF2B5EF4-FFF2-40B4-BE49-F238E27FC236}">
                  <a16:creationId xmlns:a16="http://schemas.microsoft.com/office/drawing/2014/main" id="{00000000-0008-0000-0A00-000002B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41</xdr:col>
      <xdr:colOff>0</xdr:colOff>
      <xdr:row>6</xdr:row>
      <xdr:rowOff>0</xdr:rowOff>
    </xdr:from>
    <xdr:to>
      <xdr:col>48</xdr:col>
      <xdr:colOff>57188</xdr:colOff>
      <xdr:row>9</xdr:row>
      <xdr:rowOff>105588</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6834188" y="1214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27</xdr:col>
      <xdr:colOff>0</xdr:colOff>
      <xdr:row>9</xdr:row>
      <xdr:rowOff>0</xdr:rowOff>
    </xdr:from>
    <xdr:to>
      <xdr:col>31</xdr:col>
      <xdr:colOff>176250</xdr:colOff>
      <xdr:row>12</xdr:row>
      <xdr:rowOff>105587</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7072313" y="1631156"/>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314325</xdr:colOff>
      <xdr:row>29</xdr:row>
      <xdr:rowOff>457200</xdr:rowOff>
    </xdr:from>
    <xdr:to>
      <xdr:col>1</xdr:col>
      <xdr:colOff>676275</xdr:colOff>
      <xdr:row>29</xdr:row>
      <xdr:rowOff>458947</xdr:rowOff>
    </xdr:to>
    <xdr:cxnSp macro="">
      <xdr:nvCxnSpPr>
        <xdr:cNvPr id="2" name="直線コネクタ 1">
          <a:extLst>
            <a:ext uri="{FF2B5EF4-FFF2-40B4-BE49-F238E27FC236}">
              <a16:creationId xmlns:a16="http://schemas.microsoft.com/office/drawing/2014/main" id="{00000000-0008-0000-0C00-000002000000}"/>
            </a:ext>
          </a:extLst>
        </xdr:cNvPr>
        <xdr:cNvCxnSpPr/>
      </xdr:nvCxnSpPr>
      <xdr:spPr>
        <a:xfrm flipV="1">
          <a:off x="1047750" y="11334750"/>
          <a:ext cx="361950" cy="1747"/>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1517026</xdr:colOff>
      <xdr:row>29</xdr:row>
      <xdr:rowOff>493645</xdr:rowOff>
    </xdr:from>
    <xdr:to>
      <xdr:col>2</xdr:col>
      <xdr:colOff>114300</xdr:colOff>
      <xdr:row>29</xdr:row>
      <xdr:rowOff>495300</xdr:rowOff>
    </xdr:to>
    <xdr:cxnSp macro="">
      <xdr:nvCxnSpPr>
        <xdr:cNvPr id="3" name="直線コネクタ 2">
          <a:extLst>
            <a:ext uri="{FF2B5EF4-FFF2-40B4-BE49-F238E27FC236}">
              <a16:creationId xmlns:a16="http://schemas.microsoft.com/office/drawing/2014/main" id="{00000000-0008-0000-0C00-000003000000}"/>
            </a:ext>
          </a:extLst>
        </xdr:cNvPr>
        <xdr:cNvCxnSpPr>
          <a:stCxn id="12" idx="3"/>
          <a:endCxn id="14" idx="1"/>
        </xdr:cNvCxnSpPr>
      </xdr:nvCxnSpPr>
      <xdr:spPr>
        <a:xfrm flipV="1">
          <a:off x="2250451" y="11371195"/>
          <a:ext cx="168899" cy="165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288300</xdr:colOff>
      <xdr:row>29</xdr:row>
      <xdr:rowOff>458947</xdr:rowOff>
    </xdr:from>
    <xdr:to>
      <xdr:col>1</xdr:col>
      <xdr:colOff>600076</xdr:colOff>
      <xdr:row>30</xdr:row>
      <xdr:rowOff>465070</xdr:rowOff>
    </xdr:to>
    <xdr:cxnSp macro="">
      <xdr:nvCxnSpPr>
        <xdr:cNvPr id="4" name="カギ線コネクタ 3">
          <a:extLst>
            <a:ext uri="{FF2B5EF4-FFF2-40B4-BE49-F238E27FC236}">
              <a16:creationId xmlns:a16="http://schemas.microsoft.com/office/drawing/2014/main" id="{00000000-0008-0000-0C00-000004000000}"/>
            </a:ext>
          </a:extLst>
        </xdr:cNvPr>
        <xdr:cNvCxnSpPr>
          <a:stCxn id="11" idx="3"/>
        </xdr:cNvCxnSpPr>
      </xdr:nvCxnSpPr>
      <xdr:spPr>
        <a:xfrm>
          <a:off x="1021725" y="11336497"/>
          <a:ext cx="311776" cy="577623"/>
        </a:xfrm>
        <a:prstGeom prst="bentConnector3">
          <a:avLst>
            <a:gd name="adj1" fmla="val 50000"/>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438153</xdr:colOff>
      <xdr:row>30</xdr:row>
      <xdr:rowOff>409577</xdr:rowOff>
    </xdr:from>
    <xdr:to>
      <xdr:col>1</xdr:col>
      <xdr:colOff>819152</xdr:colOff>
      <xdr:row>31</xdr:row>
      <xdr:rowOff>446020</xdr:rowOff>
    </xdr:to>
    <xdr:cxnSp macro="">
      <xdr:nvCxnSpPr>
        <xdr:cNvPr id="5" name="カギ線コネクタ 4">
          <a:extLst>
            <a:ext uri="{FF2B5EF4-FFF2-40B4-BE49-F238E27FC236}">
              <a16:creationId xmlns:a16="http://schemas.microsoft.com/office/drawing/2014/main" id="{00000000-0008-0000-0C00-000005000000}"/>
            </a:ext>
          </a:extLst>
        </xdr:cNvPr>
        <xdr:cNvCxnSpPr/>
      </xdr:nvCxnSpPr>
      <xdr:spPr>
        <a:xfrm rot="16200000" flipH="1">
          <a:off x="1058106" y="11972099"/>
          <a:ext cx="607943" cy="380999"/>
        </a:xfrm>
        <a:prstGeom prst="bentConnector3">
          <a:avLst>
            <a:gd name="adj1" fmla="val 100136"/>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1536076</xdr:colOff>
      <xdr:row>30</xdr:row>
      <xdr:rowOff>474595</xdr:rowOff>
    </xdr:from>
    <xdr:to>
      <xdr:col>2</xdr:col>
      <xdr:colOff>114300</xdr:colOff>
      <xdr:row>30</xdr:row>
      <xdr:rowOff>474595</xdr:rowOff>
    </xdr:to>
    <xdr:cxnSp macro="">
      <xdr:nvCxnSpPr>
        <xdr:cNvPr id="6" name="直線コネクタ 5">
          <a:extLst>
            <a:ext uri="{FF2B5EF4-FFF2-40B4-BE49-F238E27FC236}">
              <a16:creationId xmlns:a16="http://schemas.microsoft.com/office/drawing/2014/main" id="{00000000-0008-0000-0C00-000006000000}"/>
            </a:ext>
          </a:extLst>
        </xdr:cNvPr>
        <xdr:cNvCxnSpPr>
          <a:stCxn id="13" idx="3"/>
          <a:endCxn id="15" idx="1"/>
        </xdr:cNvCxnSpPr>
      </xdr:nvCxnSpPr>
      <xdr:spPr>
        <a:xfrm>
          <a:off x="2269501" y="11923645"/>
          <a:ext cx="149849"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1536076</xdr:colOff>
      <xdr:row>31</xdr:row>
      <xdr:rowOff>465070</xdr:rowOff>
    </xdr:from>
    <xdr:to>
      <xdr:col>2</xdr:col>
      <xdr:colOff>114300</xdr:colOff>
      <xdr:row>31</xdr:row>
      <xdr:rowOff>465070</xdr:rowOff>
    </xdr:to>
    <xdr:cxnSp macro="">
      <xdr:nvCxnSpPr>
        <xdr:cNvPr id="7" name="直線コネクタ 6">
          <a:extLst>
            <a:ext uri="{FF2B5EF4-FFF2-40B4-BE49-F238E27FC236}">
              <a16:creationId xmlns:a16="http://schemas.microsoft.com/office/drawing/2014/main" id="{00000000-0008-0000-0C00-000007000000}"/>
            </a:ext>
          </a:extLst>
        </xdr:cNvPr>
        <xdr:cNvCxnSpPr>
          <a:stCxn id="16" idx="3"/>
          <a:endCxn id="23" idx="1"/>
        </xdr:cNvCxnSpPr>
      </xdr:nvCxnSpPr>
      <xdr:spPr>
        <a:xfrm>
          <a:off x="2269501" y="12485620"/>
          <a:ext cx="149849"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1536076</xdr:colOff>
      <xdr:row>32</xdr:row>
      <xdr:rowOff>448335</xdr:rowOff>
    </xdr:from>
    <xdr:to>
      <xdr:col>2</xdr:col>
      <xdr:colOff>123825</xdr:colOff>
      <xdr:row>32</xdr:row>
      <xdr:rowOff>449991</xdr:rowOff>
    </xdr:to>
    <xdr:cxnSp macro="">
      <xdr:nvCxnSpPr>
        <xdr:cNvPr id="8" name="直線コネクタ 7">
          <a:extLst>
            <a:ext uri="{FF2B5EF4-FFF2-40B4-BE49-F238E27FC236}">
              <a16:creationId xmlns:a16="http://schemas.microsoft.com/office/drawing/2014/main" id="{00000000-0008-0000-0C00-000008000000}"/>
            </a:ext>
          </a:extLst>
        </xdr:cNvPr>
        <xdr:cNvCxnSpPr>
          <a:stCxn id="17" idx="3"/>
        </xdr:cNvCxnSpPr>
      </xdr:nvCxnSpPr>
      <xdr:spPr>
        <a:xfrm>
          <a:off x="2269501" y="13040385"/>
          <a:ext cx="159374" cy="1656"/>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1050300</xdr:colOff>
      <xdr:row>30</xdr:row>
      <xdr:rowOff>474595</xdr:rowOff>
    </xdr:from>
    <xdr:to>
      <xdr:col>2</xdr:col>
      <xdr:colOff>1200150</xdr:colOff>
      <xdr:row>30</xdr:row>
      <xdr:rowOff>476910</xdr:rowOff>
    </xdr:to>
    <xdr:cxnSp macro="">
      <xdr:nvCxnSpPr>
        <xdr:cNvPr id="9" name="直線コネクタ 8">
          <a:extLst>
            <a:ext uri="{FF2B5EF4-FFF2-40B4-BE49-F238E27FC236}">
              <a16:creationId xmlns:a16="http://schemas.microsoft.com/office/drawing/2014/main" id="{00000000-0008-0000-0C00-000009000000}"/>
            </a:ext>
          </a:extLst>
        </xdr:cNvPr>
        <xdr:cNvCxnSpPr>
          <a:stCxn id="15" idx="3"/>
          <a:endCxn id="19" idx="1"/>
        </xdr:cNvCxnSpPr>
      </xdr:nvCxnSpPr>
      <xdr:spPr>
        <a:xfrm>
          <a:off x="3355350" y="11923645"/>
          <a:ext cx="149850" cy="231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438150</xdr:colOff>
      <xdr:row>31</xdr:row>
      <xdr:rowOff>361950</xdr:rowOff>
    </xdr:from>
    <xdr:to>
      <xdr:col>1</xdr:col>
      <xdr:colOff>819149</xdr:colOff>
      <xdr:row>32</xdr:row>
      <xdr:rowOff>398393</xdr:rowOff>
    </xdr:to>
    <xdr:cxnSp macro="">
      <xdr:nvCxnSpPr>
        <xdr:cNvPr id="10" name="カギ線コネクタ 9">
          <a:extLst>
            <a:ext uri="{FF2B5EF4-FFF2-40B4-BE49-F238E27FC236}">
              <a16:creationId xmlns:a16="http://schemas.microsoft.com/office/drawing/2014/main" id="{00000000-0008-0000-0C00-00000A000000}"/>
            </a:ext>
          </a:extLst>
        </xdr:cNvPr>
        <xdr:cNvCxnSpPr/>
      </xdr:nvCxnSpPr>
      <xdr:spPr>
        <a:xfrm rot="16200000" flipH="1">
          <a:off x="1058103" y="12495972"/>
          <a:ext cx="607943" cy="380999"/>
        </a:xfrm>
        <a:prstGeom prst="bentConnector3">
          <a:avLst>
            <a:gd name="adj1" fmla="val 100136"/>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161925</xdr:colOff>
      <xdr:row>29</xdr:row>
      <xdr:rowOff>330903</xdr:rowOff>
    </xdr:from>
    <xdr:ext cx="936000" cy="256087"/>
    <xdr:sp macro="" textlink="">
      <xdr:nvSpPr>
        <xdr:cNvPr id="11" name="正方形/長方形 10">
          <a:extLst>
            <a:ext uri="{FF2B5EF4-FFF2-40B4-BE49-F238E27FC236}">
              <a16:creationId xmlns:a16="http://schemas.microsoft.com/office/drawing/2014/main" id="{00000000-0008-0000-0C00-00000B000000}"/>
            </a:ext>
          </a:extLst>
        </xdr:cNvPr>
        <xdr:cNvSpPr/>
      </xdr:nvSpPr>
      <xdr:spPr>
        <a:xfrm>
          <a:off x="161925" y="11208453"/>
          <a:ext cx="936000" cy="256087"/>
        </a:xfrm>
        <a:prstGeom prst="rect">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元請業者</a:t>
          </a:r>
        </a:p>
      </xdr:txBody>
    </xdr:sp>
    <xdr:clientData/>
  </xdr:oneCellAnchor>
  <xdr:oneCellAnchor>
    <xdr:from>
      <xdr:col>1</xdr:col>
      <xdr:colOff>581026</xdr:colOff>
      <xdr:row>29</xdr:row>
      <xdr:rowOff>275565</xdr:rowOff>
    </xdr:from>
    <xdr:ext cx="936000" cy="439470"/>
    <xdr:sp macro="" textlink="">
      <xdr:nvSpPr>
        <xdr:cNvPr id="12" name="正方形/長方形 11">
          <a:extLst>
            <a:ext uri="{FF2B5EF4-FFF2-40B4-BE49-F238E27FC236}">
              <a16:creationId xmlns:a16="http://schemas.microsoft.com/office/drawing/2014/main" id="{00000000-0008-0000-0C00-00000C000000}"/>
            </a:ext>
          </a:extLst>
        </xdr:cNvPr>
        <xdr:cNvSpPr/>
      </xdr:nvSpPr>
      <xdr:spPr>
        <a:xfrm>
          <a:off x="1314451" y="11153115"/>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一次下請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1</xdr:col>
      <xdr:colOff>600076</xdr:colOff>
      <xdr:row>30</xdr:row>
      <xdr:rowOff>254860</xdr:rowOff>
    </xdr:from>
    <xdr:ext cx="936000" cy="439470"/>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1333501" y="1170391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tx1"/>
              </a:solidFill>
            </a:rPr>
            <a:t>一次下請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2</xdr:col>
      <xdr:colOff>114300</xdr:colOff>
      <xdr:row>29</xdr:row>
      <xdr:rowOff>273910</xdr:rowOff>
    </xdr:from>
    <xdr:ext cx="936000" cy="439470"/>
    <xdr:sp macro="" textlink="">
      <xdr:nvSpPr>
        <xdr:cNvPr id="14" name="正方形/長方形 13">
          <a:extLst>
            <a:ext uri="{FF2B5EF4-FFF2-40B4-BE49-F238E27FC236}">
              <a16:creationId xmlns:a16="http://schemas.microsoft.com/office/drawing/2014/main" id="{00000000-0008-0000-0C00-00000E000000}"/>
            </a:ext>
          </a:extLst>
        </xdr:cNvPr>
        <xdr:cNvSpPr/>
      </xdr:nvSpPr>
      <xdr:spPr>
        <a:xfrm>
          <a:off x="2419350" y="11151460"/>
          <a:ext cx="936000" cy="4394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t>二次下請</a:t>
          </a:r>
          <a:endParaRPr kumimoji="1" lang="en-US" altLang="ja-JP" sz="1100"/>
        </a:p>
        <a:p>
          <a:pPr algn="ctr"/>
          <a:r>
            <a:rPr kumimoji="1" lang="ja-JP" altLang="en-US" sz="1100"/>
            <a:t>（県内）</a:t>
          </a:r>
        </a:p>
      </xdr:txBody>
    </xdr:sp>
    <xdr:clientData/>
  </xdr:oneCellAnchor>
  <xdr:oneCellAnchor>
    <xdr:from>
      <xdr:col>2</xdr:col>
      <xdr:colOff>114300</xdr:colOff>
      <xdr:row>30</xdr:row>
      <xdr:rowOff>254860</xdr:rowOff>
    </xdr:from>
    <xdr:ext cx="936000" cy="439470"/>
    <xdr:sp macro="" textlink="">
      <xdr:nvSpPr>
        <xdr:cNvPr id="15" name="正方形/長方形 14">
          <a:extLst>
            <a:ext uri="{FF2B5EF4-FFF2-40B4-BE49-F238E27FC236}">
              <a16:creationId xmlns:a16="http://schemas.microsoft.com/office/drawing/2014/main" id="{00000000-0008-0000-0C00-00000F000000}"/>
            </a:ext>
          </a:extLst>
        </xdr:cNvPr>
        <xdr:cNvSpPr/>
      </xdr:nvSpPr>
      <xdr:spPr>
        <a:xfrm>
          <a:off x="2419350" y="1170391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二次下請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1</xdr:col>
      <xdr:colOff>600076</xdr:colOff>
      <xdr:row>31</xdr:row>
      <xdr:rowOff>245335</xdr:rowOff>
    </xdr:from>
    <xdr:ext cx="936000" cy="439470"/>
    <xdr:sp macro="" textlink="">
      <xdr:nvSpPr>
        <xdr:cNvPr id="16" name="正方形/長方形 15">
          <a:extLst>
            <a:ext uri="{FF2B5EF4-FFF2-40B4-BE49-F238E27FC236}">
              <a16:creationId xmlns:a16="http://schemas.microsoft.com/office/drawing/2014/main" id="{00000000-0008-0000-0C00-000010000000}"/>
            </a:ext>
          </a:extLst>
        </xdr:cNvPr>
        <xdr:cNvSpPr/>
      </xdr:nvSpPr>
      <xdr:spPr>
        <a:xfrm>
          <a:off x="1333501" y="12265885"/>
          <a:ext cx="936000" cy="4394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t>一次下請</a:t>
          </a:r>
          <a:endParaRPr kumimoji="1" lang="en-US" altLang="ja-JP" sz="1100"/>
        </a:p>
        <a:p>
          <a:pPr algn="ctr"/>
          <a:r>
            <a:rPr kumimoji="1" lang="ja-JP" altLang="en-US" sz="1100"/>
            <a:t>（県外）</a:t>
          </a:r>
        </a:p>
      </xdr:txBody>
    </xdr:sp>
    <xdr:clientData/>
  </xdr:oneCellAnchor>
  <xdr:oneCellAnchor>
    <xdr:from>
      <xdr:col>1</xdr:col>
      <xdr:colOff>600076</xdr:colOff>
      <xdr:row>32</xdr:row>
      <xdr:rowOff>228600</xdr:rowOff>
    </xdr:from>
    <xdr:ext cx="936000" cy="439470"/>
    <xdr:sp macro="" textlink="">
      <xdr:nvSpPr>
        <xdr:cNvPr id="17" name="正方形/長方形 16">
          <a:extLst>
            <a:ext uri="{FF2B5EF4-FFF2-40B4-BE49-F238E27FC236}">
              <a16:creationId xmlns:a16="http://schemas.microsoft.com/office/drawing/2014/main" id="{00000000-0008-0000-0C00-000011000000}"/>
            </a:ext>
          </a:extLst>
        </xdr:cNvPr>
        <xdr:cNvSpPr/>
      </xdr:nvSpPr>
      <xdr:spPr>
        <a:xfrm>
          <a:off x="1333501" y="12820650"/>
          <a:ext cx="936000" cy="4394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t>一次下請</a:t>
          </a:r>
          <a:endParaRPr kumimoji="1" lang="en-US" altLang="ja-JP" sz="1100"/>
        </a:p>
        <a:p>
          <a:pPr algn="ctr"/>
          <a:r>
            <a:rPr kumimoji="1" lang="ja-JP" altLang="en-US" sz="1100"/>
            <a:t>（県内）</a:t>
          </a:r>
        </a:p>
      </xdr:txBody>
    </xdr:sp>
    <xdr:clientData/>
  </xdr:oneCellAnchor>
  <xdr:oneCellAnchor>
    <xdr:from>
      <xdr:col>2</xdr:col>
      <xdr:colOff>114300</xdr:colOff>
      <xdr:row>32</xdr:row>
      <xdr:rowOff>228600</xdr:rowOff>
    </xdr:from>
    <xdr:ext cx="936000" cy="439470"/>
    <xdr:sp macro="" textlink="">
      <xdr:nvSpPr>
        <xdr:cNvPr id="18" name="正方形/長方形 17">
          <a:extLst>
            <a:ext uri="{FF2B5EF4-FFF2-40B4-BE49-F238E27FC236}">
              <a16:creationId xmlns:a16="http://schemas.microsoft.com/office/drawing/2014/main" id="{00000000-0008-0000-0C00-000012000000}"/>
            </a:ext>
          </a:extLst>
        </xdr:cNvPr>
        <xdr:cNvSpPr/>
      </xdr:nvSpPr>
      <xdr:spPr>
        <a:xfrm>
          <a:off x="2419350" y="12820650"/>
          <a:ext cx="936000" cy="43947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bg1"/>
              </a:solidFill>
            </a:rPr>
            <a:t>二次下請</a:t>
          </a:r>
          <a:endParaRPr kumimoji="1" lang="en-US" altLang="ja-JP" sz="1100">
            <a:solidFill>
              <a:schemeClr val="bg1"/>
            </a:solidFill>
          </a:endParaRPr>
        </a:p>
        <a:p>
          <a:pPr algn="ctr"/>
          <a:r>
            <a:rPr kumimoji="1" lang="ja-JP" altLang="en-US" sz="1100">
              <a:solidFill>
                <a:schemeClr val="bg1"/>
              </a:solidFill>
            </a:rPr>
            <a:t>（県内）</a:t>
          </a:r>
        </a:p>
      </xdr:txBody>
    </xdr:sp>
    <xdr:clientData/>
  </xdr:oneCellAnchor>
  <xdr:oneCellAnchor>
    <xdr:from>
      <xdr:col>2</xdr:col>
      <xdr:colOff>1200150</xdr:colOff>
      <xdr:row>30</xdr:row>
      <xdr:rowOff>257175</xdr:rowOff>
    </xdr:from>
    <xdr:ext cx="936000" cy="439470"/>
    <xdr:sp macro="" textlink="">
      <xdr:nvSpPr>
        <xdr:cNvPr id="19" name="正方形/長方形 18">
          <a:extLst>
            <a:ext uri="{FF2B5EF4-FFF2-40B4-BE49-F238E27FC236}">
              <a16:creationId xmlns:a16="http://schemas.microsoft.com/office/drawing/2014/main" id="{00000000-0008-0000-0C00-000013000000}"/>
            </a:ext>
          </a:extLst>
        </xdr:cNvPr>
        <xdr:cNvSpPr/>
      </xdr:nvSpPr>
      <xdr:spPr>
        <a:xfrm>
          <a:off x="3505200" y="11706225"/>
          <a:ext cx="936000" cy="43947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bg1"/>
              </a:solidFill>
            </a:rPr>
            <a:t>三次下請</a:t>
          </a:r>
          <a:endParaRPr kumimoji="1" lang="en-US" altLang="ja-JP" sz="1100">
            <a:solidFill>
              <a:schemeClr val="bg1"/>
            </a:solidFill>
          </a:endParaRPr>
        </a:p>
        <a:p>
          <a:pPr algn="ctr"/>
          <a:r>
            <a:rPr kumimoji="1" lang="ja-JP" altLang="en-US" sz="1100">
              <a:solidFill>
                <a:schemeClr val="bg1"/>
              </a:solidFill>
            </a:rPr>
            <a:t>（県内）</a:t>
          </a:r>
        </a:p>
      </xdr:txBody>
    </xdr:sp>
    <xdr:clientData/>
  </xdr:oneCellAnchor>
  <xdr:twoCellAnchor>
    <xdr:from>
      <xdr:col>0</xdr:col>
      <xdr:colOff>266700</xdr:colOff>
      <xdr:row>28</xdr:row>
      <xdr:rowOff>114300</xdr:rowOff>
    </xdr:from>
    <xdr:to>
      <xdr:col>2</xdr:col>
      <xdr:colOff>914400</xdr:colOff>
      <xdr:row>29</xdr:row>
      <xdr:rowOff>219075</xdr:rowOff>
    </xdr:to>
    <xdr:sp macro="" textlink="">
      <xdr:nvSpPr>
        <xdr:cNvPr id="20" name="正方形/長方形 19">
          <a:extLst>
            <a:ext uri="{FF2B5EF4-FFF2-40B4-BE49-F238E27FC236}">
              <a16:creationId xmlns:a16="http://schemas.microsoft.com/office/drawing/2014/main" id="{00000000-0008-0000-0C00-000014000000}"/>
            </a:ext>
          </a:extLst>
        </xdr:cNvPr>
        <xdr:cNvSpPr/>
      </xdr:nvSpPr>
      <xdr:spPr>
        <a:xfrm>
          <a:off x="266700" y="10839450"/>
          <a:ext cx="295275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施工体系例（着色業者が記載該当業者）</a:t>
          </a:r>
        </a:p>
      </xdr:txBody>
    </xdr:sp>
    <xdr:clientData/>
  </xdr:twoCellAnchor>
  <xdr:twoCellAnchor>
    <xdr:from>
      <xdr:col>2</xdr:col>
      <xdr:colOff>885825</xdr:colOff>
      <xdr:row>31</xdr:row>
      <xdr:rowOff>467385</xdr:rowOff>
    </xdr:from>
    <xdr:to>
      <xdr:col>2</xdr:col>
      <xdr:colOff>1200150</xdr:colOff>
      <xdr:row>31</xdr:row>
      <xdr:rowOff>467385</xdr:rowOff>
    </xdr:to>
    <xdr:cxnSp macro="">
      <xdr:nvCxnSpPr>
        <xdr:cNvPr id="21" name="直線コネクタ 20">
          <a:extLst>
            <a:ext uri="{FF2B5EF4-FFF2-40B4-BE49-F238E27FC236}">
              <a16:creationId xmlns:a16="http://schemas.microsoft.com/office/drawing/2014/main" id="{00000000-0008-0000-0C00-000015000000}"/>
            </a:ext>
          </a:extLst>
        </xdr:cNvPr>
        <xdr:cNvCxnSpPr>
          <a:endCxn id="22" idx="1"/>
        </xdr:cNvCxnSpPr>
      </xdr:nvCxnSpPr>
      <xdr:spPr>
        <a:xfrm>
          <a:off x="3190875" y="12487935"/>
          <a:ext cx="314325"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1200150</xdr:colOff>
      <xdr:row>31</xdr:row>
      <xdr:rowOff>247650</xdr:rowOff>
    </xdr:from>
    <xdr:ext cx="936000" cy="439470"/>
    <xdr:sp macro="" textlink="">
      <xdr:nvSpPr>
        <xdr:cNvPr id="22" name="正方形/長方形 21">
          <a:extLst>
            <a:ext uri="{FF2B5EF4-FFF2-40B4-BE49-F238E27FC236}">
              <a16:creationId xmlns:a16="http://schemas.microsoft.com/office/drawing/2014/main" id="{00000000-0008-0000-0C00-000016000000}"/>
            </a:ext>
          </a:extLst>
        </xdr:cNvPr>
        <xdr:cNvSpPr/>
      </xdr:nvSpPr>
      <xdr:spPr>
        <a:xfrm>
          <a:off x="3505200" y="12268200"/>
          <a:ext cx="936000" cy="43947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bg1"/>
              </a:solidFill>
            </a:rPr>
            <a:t>三次下請</a:t>
          </a:r>
          <a:endParaRPr kumimoji="1" lang="en-US" altLang="ja-JP" sz="1100">
            <a:solidFill>
              <a:schemeClr val="bg1"/>
            </a:solidFill>
          </a:endParaRPr>
        </a:p>
        <a:p>
          <a:pPr algn="ctr"/>
          <a:r>
            <a:rPr kumimoji="1" lang="ja-JP" altLang="en-US" sz="1100">
              <a:solidFill>
                <a:schemeClr val="bg1"/>
              </a:solidFill>
            </a:rPr>
            <a:t>（県内）</a:t>
          </a:r>
        </a:p>
      </xdr:txBody>
    </xdr:sp>
    <xdr:clientData/>
  </xdr:oneCellAnchor>
  <xdr:oneCellAnchor>
    <xdr:from>
      <xdr:col>2</xdr:col>
      <xdr:colOff>114300</xdr:colOff>
      <xdr:row>31</xdr:row>
      <xdr:rowOff>245335</xdr:rowOff>
    </xdr:from>
    <xdr:ext cx="936000" cy="439470"/>
    <xdr:sp macro="" textlink="">
      <xdr:nvSpPr>
        <xdr:cNvPr id="23" name="正方形/長方形 22">
          <a:extLst>
            <a:ext uri="{FF2B5EF4-FFF2-40B4-BE49-F238E27FC236}">
              <a16:creationId xmlns:a16="http://schemas.microsoft.com/office/drawing/2014/main" id="{00000000-0008-0000-0C00-000017000000}"/>
            </a:ext>
          </a:extLst>
        </xdr:cNvPr>
        <xdr:cNvSpPr/>
      </xdr:nvSpPr>
      <xdr:spPr>
        <a:xfrm>
          <a:off x="2419350" y="12265885"/>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二次下請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0</xdr:col>
      <xdr:colOff>219075</xdr:colOff>
      <xdr:row>16</xdr:row>
      <xdr:rowOff>161925</xdr:rowOff>
    </xdr:from>
    <xdr:ext cx="800219" cy="359073"/>
    <xdr:sp macro="" textlink="">
      <xdr:nvSpPr>
        <xdr:cNvPr id="24" name="テキスト ボックス 23">
          <a:extLst>
            <a:ext uri="{FF2B5EF4-FFF2-40B4-BE49-F238E27FC236}">
              <a16:creationId xmlns:a16="http://schemas.microsoft.com/office/drawing/2014/main" id="{00000000-0008-0000-0C00-000018000000}"/>
            </a:ext>
          </a:extLst>
        </xdr:cNvPr>
        <xdr:cNvSpPr txBox="1"/>
      </xdr:nvSpPr>
      <xdr:spPr>
        <a:xfrm>
          <a:off x="219075" y="6915150"/>
          <a:ext cx="800219" cy="359073"/>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記入例</a:t>
          </a:r>
          <a:endParaRPr kumimoji="1" lang="ja-JP" altLang="en-US" sz="1100"/>
        </a:p>
      </xdr:txBody>
    </xdr:sp>
    <xdr:clientData/>
  </xdr:oneCellAnchor>
  <xdr:twoCellAnchor>
    <xdr:from>
      <xdr:col>7</xdr:col>
      <xdr:colOff>857250</xdr:colOff>
      <xdr:row>2</xdr:row>
      <xdr:rowOff>297655</xdr:rowOff>
    </xdr:from>
    <xdr:to>
      <xdr:col>7</xdr:col>
      <xdr:colOff>2084425</xdr:colOff>
      <xdr:row>5</xdr:row>
      <xdr:rowOff>165118</xdr:rowOff>
    </xdr:to>
    <xdr:sp macro="" textlink="">
      <xdr:nvSpPr>
        <xdr:cNvPr id="26" name="左矢印 1">
          <a:hlinkClick xmlns:r="http://schemas.openxmlformats.org/officeDocument/2006/relationships" r:id="rId1"/>
          <a:extLst>
            <a:ext uri="{FF2B5EF4-FFF2-40B4-BE49-F238E27FC236}">
              <a16:creationId xmlns:a16="http://schemas.microsoft.com/office/drawing/2014/main" id="{00000000-0008-0000-0C00-00001A000000}"/>
            </a:ext>
          </a:extLst>
        </xdr:cNvPr>
        <xdr:cNvSpPr/>
      </xdr:nvSpPr>
      <xdr:spPr>
        <a:xfrm>
          <a:off x="10120313" y="797718"/>
          <a:ext cx="1227175"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133350</xdr:colOff>
      <xdr:row>26</xdr:row>
      <xdr:rowOff>95250</xdr:rowOff>
    </xdr:from>
    <xdr:to>
      <xdr:col>8</xdr:col>
      <xdr:colOff>1133475</xdr:colOff>
      <xdr:row>28</xdr:row>
      <xdr:rowOff>66675</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8048625" y="6734175"/>
          <a:ext cx="1428750" cy="476250"/>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a:t>
          </a:r>
        </a:p>
      </xdr:txBody>
    </xdr:sp>
    <xdr:clientData/>
  </xdr:twoCellAnchor>
  <xdr:twoCellAnchor>
    <xdr:from>
      <xdr:col>10</xdr:col>
      <xdr:colOff>0</xdr:colOff>
      <xdr:row>3</xdr:row>
      <xdr:rowOff>0</xdr:rowOff>
    </xdr:from>
    <xdr:to>
      <xdr:col>11</xdr:col>
      <xdr:colOff>592969</xdr:colOff>
      <xdr:row>5</xdr:row>
      <xdr:rowOff>188931</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0D00-000004000000}"/>
            </a:ext>
          </a:extLst>
        </xdr:cNvPr>
        <xdr:cNvSpPr/>
      </xdr:nvSpPr>
      <xdr:spPr>
        <a:xfrm>
          <a:off x="9608344" y="821531"/>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7</xdr:row>
      <xdr:rowOff>0</xdr:rowOff>
    </xdr:from>
    <xdr:to>
      <xdr:col>9</xdr:col>
      <xdr:colOff>599584</xdr:colOff>
      <xdr:row>9</xdr:row>
      <xdr:rowOff>277567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7704667" y="1322917"/>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41</xdr:col>
      <xdr:colOff>1211512</xdr:colOff>
      <xdr:row>49</xdr:row>
      <xdr:rowOff>122466</xdr:rowOff>
    </xdr:from>
    <xdr:to>
      <xdr:col>82</xdr:col>
      <xdr:colOff>160589</xdr:colOff>
      <xdr:row>63</xdr:row>
      <xdr:rowOff>136072</xdr:rowOff>
    </xdr:to>
    <xdr:sp macro="" textlink="">
      <xdr:nvSpPr>
        <xdr:cNvPr id="2" name="Text Box 4">
          <a:extLst>
            <a:ext uri="{FF2B5EF4-FFF2-40B4-BE49-F238E27FC236}">
              <a16:creationId xmlns:a16="http://schemas.microsoft.com/office/drawing/2014/main" id="{00000000-0008-0000-0F00-000002000000}"/>
            </a:ext>
          </a:extLst>
        </xdr:cNvPr>
        <xdr:cNvSpPr txBox="1">
          <a:spLocks noChangeArrowheads="1"/>
        </xdr:cNvSpPr>
      </xdr:nvSpPr>
      <xdr:spPr bwMode="auto">
        <a:xfrm>
          <a:off x="7393237" y="8371116"/>
          <a:ext cx="6511927" cy="2442481"/>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建設業法施行規則第</a:t>
          </a:r>
          <a:r>
            <a:rPr lang="en-US" altLang="ja-JP" sz="1000" b="0" i="0" u="none" strike="noStrike" baseline="0">
              <a:solidFill>
                <a:srgbClr val="000000"/>
              </a:solidFill>
              <a:latin typeface="ＭＳ Ｐゴシック"/>
              <a:ea typeface="ＭＳ Ｐゴシック"/>
            </a:rPr>
            <a:t>14</a:t>
          </a:r>
          <a:r>
            <a:rPr lang="ja-JP" altLang="en-US" sz="1000" b="0" i="0" u="none" strike="noStrike" baseline="0">
              <a:solidFill>
                <a:srgbClr val="000000"/>
              </a:solidFill>
              <a:latin typeface="ＭＳ Ｐゴシック"/>
              <a:ea typeface="ＭＳ Ｐゴシック"/>
            </a:rPr>
            <a:t>条の２第１項第２号チの規定により、作成建設業者が請け負った建設工事に従事する者に関して「作業員名簿」を作成すること。</a:t>
          </a:r>
          <a:endParaRPr lang="en-US" altLang="ja-JP" sz="1000" b="0" i="0" u="none" strike="noStrike" baseline="0">
            <a:solidFill>
              <a:srgbClr val="000000"/>
            </a:solidFill>
            <a:latin typeface="ＭＳ Ｐゴシック"/>
            <a:ea typeface="ＭＳ Ｐゴシック"/>
          </a:endParaRPr>
        </a:p>
        <a:p>
          <a:pPr indent="-457200"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建設業法施行規則第</a:t>
          </a:r>
          <a:r>
            <a:rPr lang="en-US" altLang="ja-JP" sz="1000" b="0" i="0" u="none" strike="noStrike" baseline="0">
              <a:solidFill>
                <a:srgbClr val="000000"/>
              </a:solidFill>
              <a:latin typeface="ＭＳ Ｐゴシック"/>
              <a:ea typeface="ＭＳ Ｐゴシック"/>
            </a:rPr>
            <a:t>14</a:t>
          </a:r>
          <a:r>
            <a:rPr lang="ja-JP" altLang="en-US" sz="1000" b="0" i="0" u="none" strike="noStrike" baseline="0">
              <a:solidFill>
                <a:srgbClr val="000000"/>
              </a:solidFill>
              <a:latin typeface="ＭＳ Ｐゴシック"/>
              <a:ea typeface="ＭＳ Ｐゴシック"/>
            </a:rPr>
            <a:t>条の２第１項第４号チの規定により、下請負人が請け負った建設工事に従事する者に関して「作業員名簿」を作成すること。</a:t>
          </a:r>
          <a:endParaRPr lang="en-US" altLang="ja-JP" sz="1000" b="0" i="0" u="none" strike="noStrike" baseline="0">
            <a:solidFill>
              <a:srgbClr val="000000"/>
            </a:solidFill>
            <a:latin typeface="ＭＳ Ｐゴシック"/>
            <a:ea typeface="ＭＳ Ｐゴシック"/>
          </a:endParaRPr>
        </a:p>
        <a:p>
          <a:pPr indent="-457200" algn="l" rtl="0">
            <a:lnSpc>
              <a:spcPts val="1200"/>
            </a:lnSpc>
            <a:defRPr sz="1000"/>
          </a:pPr>
          <a:endParaRPr lang="en-US" altLang="ja-JP" sz="1000" b="0" i="0" u="none" strike="noStrike" baseline="0">
            <a:solidFill>
              <a:srgbClr val="000000"/>
            </a:solidFill>
            <a:latin typeface="ＭＳ Ｐゴシック"/>
            <a:ea typeface="ＭＳ Ｐゴシック"/>
          </a:endParaRPr>
        </a:p>
        <a:p>
          <a:pPr indent="-457200"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000" b="0" i="0" u="none" strike="noStrike" baseline="0">
            <a:solidFill>
              <a:srgbClr val="000000"/>
            </a:solidFill>
            <a:latin typeface="ＭＳ Ｐゴシック"/>
            <a:ea typeface="ＭＳ Ｐゴシック"/>
          </a:endParaRPr>
        </a:p>
        <a:p>
          <a:pPr indent="-457200" algn="l" rtl="0">
            <a:lnSpc>
              <a:spcPts val="1100"/>
            </a:lnSpc>
            <a:defRPr sz="1000"/>
          </a:pPr>
          <a:r>
            <a:rPr lang="ja-JP" altLang="en-US" sz="10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200"/>
            </a:lnSpc>
            <a:defRPr sz="1000"/>
          </a:pPr>
          <a:r>
            <a:rPr lang="ja-JP" altLang="en-US" sz="10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100"/>
            </a:lnSpc>
            <a:defRPr sz="1000"/>
          </a:pPr>
          <a:r>
            <a:rPr lang="ja-JP" altLang="en-US" sz="10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twoCellAnchor>
    <xdr:from>
      <xdr:col>88</xdr:col>
      <xdr:colOff>0</xdr:colOff>
      <xdr:row>9</xdr:row>
      <xdr:rowOff>0</xdr:rowOff>
    </xdr:from>
    <xdr:to>
      <xdr:col>95</xdr:col>
      <xdr:colOff>81000</xdr:colOff>
      <xdr:row>12</xdr:row>
      <xdr:rowOff>74972</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0F00-000004000000}"/>
            </a:ext>
          </a:extLst>
        </xdr:cNvPr>
        <xdr:cNvSpPr/>
      </xdr:nvSpPr>
      <xdr:spPr>
        <a:xfrm>
          <a:off x="14818179" y="1592036"/>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19050</xdr:colOff>
      <xdr:row>12</xdr:row>
      <xdr:rowOff>200025</xdr:rowOff>
    </xdr:from>
    <xdr:to>
      <xdr:col>5</xdr:col>
      <xdr:colOff>190500</xdr:colOff>
      <xdr:row>12</xdr:row>
      <xdr:rowOff>200025</xdr:rowOff>
    </xdr:to>
    <xdr:sp macro="" textlink="">
      <xdr:nvSpPr>
        <xdr:cNvPr id="2" name="Line 6">
          <a:extLst>
            <a:ext uri="{FF2B5EF4-FFF2-40B4-BE49-F238E27FC236}">
              <a16:creationId xmlns:a16="http://schemas.microsoft.com/office/drawing/2014/main" id="{00000000-0008-0000-1000-000002000000}"/>
            </a:ext>
          </a:extLst>
        </xdr:cNvPr>
        <xdr:cNvSpPr>
          <a:spLocks noChangeShapeType="1"/>
        </xdr:cNvSpPr>
      </xdr:nvSpPr>
      <xdr:spPr bwMode="auto">
        <a:xfrm>
          <a:off x="3438525" y="4343400"/>
          <a:ext cx="24669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228600</xdr:rowOff>
    </xdr:from>
    <xdr:to>
      <xdr:col>5</xdr:col>
      <xdr:colOff>323850</xdr:colOff>
      <xdr:row>10</xdr:row>
      <xdr:rowOff>228600</xdr:rowOff>
    </xdr:to>
    <xdr:sp macro="" textlink="">
      <xdr:nvSpPr>
        <xdr:cNvPr id="3" name="Line 7">
          <a:extLst>
            <a:ext uri="{FF2B5EF4-FFF2-40B4-BE49-F238E27FC236}">
              <a16:creationId xmlns:a16="http://schemas.microsoft.com/office/drawing/2014/main" id="{00000000-0008-0000-1000-000003000000}"/>
            </a:ext>
          </a:extLst>
        </xdr:cNvPr>
        <xdr:cNvSpPr>
          <a:spLocks noChangeShapeType="1"/>
        </xdr:cNvSpPr>
      </xdr:nvSpPr>
      <xdr:spPr bwMode="auto">
        <a:xfrm flipV="1">
          <a:off x="5886450" y="36099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23</xdr:row>
      <xdr:rowOff>276225</xdr:rowOff>
    </xdr:from>
    <xdr:to>
      <xdr:col>6</xdr:col>
      <xdr:colOff>9525</xdr:colOff>
      <xdr:row>23</xdr:row>
      <xdr:rowOff>276225</xdr:rowOff>
    </xdr:to>
    <xdr:sp macro="" textlink="">
      <xdr:nvSpPr>
        <xdr:cNvPr id="4" name="Line 8">
          <a:extLst>
            <a:ext uri="{FF2B5EF4-FFF2-40B4-BE49-F238E27FC236}">
              <a16:creationId xmlns:a16="http://schemas.microsoft.com/office/drawing/2014/main" id="{00000000-0008-0000-1000-000004000000}"/>
            </a:ext>
          </a:extLst>
        </xdr:cNvPr>
        <xdr:cNvSpPr>
          <a:spLocks noChangeShapeType="1"/>
        </xdr:cNvSpPr>
      </xdr:nvSpPr>
      <xdr:spPr bwMode="auto">
        <a:xfrm flipV="1">
          <a:off x="5876925" y="861060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32</xdr:row>
      <xdr:rowOff>28575</xdr:rowOff>
    </xdr:from>
    <xdr:to>
      <xdr:col>5</xdr:col>
      <xdr:colOff>352425</xdr:colOff>
      <xdr:row>32</xdr:row>
      <xdr:rowOff>28575</xdr:rowOff>
    </xdr:to>
    <xdr:sp macro="" textlink="">
      <xdr:nvSpPr>
        <xdr:cNvPr id="5" name="Line 9">
          <a:extLst>
            <a:ext uri="{FF2B5EF4-FFF2-40B4-BE49-F238E27FC236}">
              <a16:creationId xmlns:a16="http://schemas.microsoft.com/office/drawing/2014/main" id="{00000000-0008-0000-1000-000005000000}"/>
            </a:ext>
          </a:extLst>
        </xdr:cNvPr>
        <xdr:cNvSpPr>
          <a:spLocks noChangeShapeType="1"/>
        </xdr:cNvSpPr>
      </xdr:nvSpPr>
      <xdr:spPr bwMode="auto">
        <a:xfrm>
          <a:off x="5895975" y="11791950"/>
          <a:ext cx="1428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247650</xdr:rowOff>
    </xdr:from>
    <xdr:to>
      <xdr:col>5</xdr:col>
      <xdr:colOff>209550</xdr:colOff>
      <xdr:row>47</xdr:row>
      <xdr:rowOff>285750</xdr:rowOff>
    </xdr:to>
    <xdr:sp macro="" textlink="">
      <xdr:nvSpPr>
        <xdr:cNvPr id="6" name="Line 10">
          <a:extLst>
            <a:ext uri="{FF2B5EF4-FFF2-40B4-BE49-F238E27FC236}">
              <a16:creationId xmlns:a16="http://schemas.microsoft.com/office/drawing/2014/main" id="{00000000-0008-0000-1000-000006000000}"/>
            </a:ext>
          </a:extLst>
        </xdr:cNvPr>
        <xdr:cNvSpPr>
          <a:spLocks noChangeShapeType="1"/>
        </xdr:cNvSpPr>
      </xdr:nvSpPr>
      <xdr:spPr bwMode="auto">
        <a:xfrm>
          <a:off x="5886450" y="3629025"/>
          <a:ext cx="38100" cy="129159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32</xdr:row>
      <xdr:rowOff>9525</xdr:rowOff>
    </xdr:from>
    <xdr:to>
      <xdr:col>12</xdr:col>
      <xdr:colOff>342900</xdr:colOff>
      <xdr:row>32</xdr:row>
      <xdr:rowOff>9525</xdr:rowOff>
    </xdr:to>
    <xdr:sp macro="" textlink="">
      <xdr:nvSpPr>
        <xdr:cNvPr id="7" name="Line 9">
          <a:extLst>
            <a:ext uri="{FF2B5EF4-FFF2-40B4-BE49-F238E27FC236}">
              <a16:creationId xmlns:a16="http://schemas.microsoft.com/office/drawing/2014/main" id="{00000000-0008-0000-1000-000007000000}"/>
            </a:ext>
          </a:extLst>
        </xdr:cNvPr>
        <xdr:cNvSpPr>
          <a:spLocks noChangeShapeType="1"/>
        </xdr:cNvSpPr>
      </xdr:nvSpPr>
      <xdr:spPr bwMode="auto">
        <a:xfrm flipV="1">
          <a:off x="9105900" y="1177290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23</xdr:row>
      <xdr:rowOff>276225</xdr:rowOff>
    </xdr:from>
    <xdr:to>
      <xdr:col>20</xdr:col>
      <xdr:colOff>0</xdr:colOff>
      <xdr:row>23</xdr:row>
      <xdr:rowOff>276225</xdr:rowOff>
    </xdr:to>
    <xdr:sp macro="" textlink="">
      <xdr:nvSpPr>
        <xdr:cNvPr id="8" name="Line 8">
          <a:extLst>
            <a:ext uri="{FF2B5EF4-FFF2-40B4-BE49-F238E27FC236}">
              <a16:creationId xmlns:a16="http://schemas.microsoft.com/office/drawing/2014/main" id="{00000000-0008-0000-1000-000008000000}"/>
            </a:ext>
          </a:extLst>
        </xdr:cNvPr>
        <xdr:cNvSpPr>
          <a:spLocks noChangeShapeType="1"/>
        </xdr:cNvSpPr>
      </xdr:nvSpPr>
      <xdr:spPr bwMode="auto">
        <a:xfrm>
          <a:off x="12696825" y="861060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23</xdr:row>
      <xdr:rowOff>285750</xdr:rowOff>
    </xdr:from>
    <xdr:to>
      <xdr:col>26</xdr:col>
      <xdr:colOff>333375</xdr:colOff>
      <xdr:row>23</xdr:row>
      <xdr:rowOff>285750</xdr:rowOff>
    </xdr:to>
    <xdr:sp macro="" textlink="">
      <xdr:nvSpPr>
        <xdr:cNvPr id="9" name="Line 8">
          <a:extLst>
            <a:ext uri="{FF2B5EF4-FFF2-40B4-BE49-F238E27FC236}">
              <a16:creationId xmlns:a16="http://schemas.microsoft.com/office/drawing/2014/main" id="{00000000-0008-0000-1000-000009000000}"/>
            </a:ext>
          </a:extLst>
        </xdr:cNvPr>
        <xdr:cNvSpPr>
          <a:spLocks noChangeShapeType="1"/>
        </xdr:cNvSpPr>
      </xdr:nvSpPr>
      <xdr:spPr bwMode="auto">
        <a:xfrm>
          <a:off x="16230600" y="8620125"/>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23</xdr:row>
      <xdr:rowOff>247650</xdr:rowOff>
    </xdr:from>
    <xdr:to>
      <xdr:col>13</xdr:col>
      <xdr:colOff>0</xdr:colOff>
      <xdr:row>23</xdr:row>
      <xdr:rowOff>247650</xdr:rowOff>
    </xdr:to>
    <xdr:sp macro="" textlink="">
      <xdr:nvSpPr>
        <xdr:cNvPr id="10" name="Line 8">
          <a:extLst>
            <a:ext uri="{FF2B5EF4-FFF2-40B4-BE49-F238E27FC236}">
              <a16:creationId xmlns:a16="http://schemas.microsoft.com/office/drawing/2014/main" id="{00000000-0008-0000-1000-00000A000000}"/>
            </a:ext>
          </a:extLst>
        </xdr:cNvPr>
        <xdr:cNvSpPr>
          <a:spLocks noChangeShapeType="1"/>
        </xdr:cNvSpPr>
      </xdr:nvSpPr>
      <xdr:spPr bwMode="auto">
        <a:xfrm>
          <a:off x="9105900" y="858202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10</xdr:row>
      <xdr:rowOff>190500</xdr:rowOff>
    </xdr:from>
    <xdr:to>
      <xdr:col>13</xdr:col>
      <xdr:colOff>9525</xdr:colOff>
      <xdr:row>10</xdr:row>
      <xdr:rowOff>190500</xdr:rowOff>
    </xdr:to>
    <xdr:sp macro="" textlink="">
      <xdr:nvSpPr>
        <xdr:cNvPr id="11" name="Line 8">
          <a:extLst>
            <a:ext uri="{FF2B5EF4-FFF2-40B4-BE49-F238E27FC236}">
              <a16:creationId xmlns:a16="http://schemas.microsoft.com/office/drawing/2014/main" id="{00000000-0008-0000-1000-00000B000000}"/>
            </a:ext>
          </a:extLst>
        </xdr:cNvPr>
        <xdr:cNvSpPr>
          <a:spLocks noChangeShapeType="1"/>
        </xdr:cNvSpPr>
      </xdr:nvSpPr>
      <xdr:spPr bwMode="auto">
        <a:xfrm>
          <a:off x="9115425" y="357187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10</xdr:row>
      <xdr:rowOff>190500</xdr:rowOff>
    </xdr:from>
    <xdr:to>
      <xdr:col>20</xdr:col>
      <xdr:colOff>0</xdr:colOff>
      <xdr:row>10</xdr:row>
      <xdr:rowOff>190500</xdr:rowOff>
    </xdr:to>
    <xdr:sp macro="" textlink="">
      <xdr:nvSpPr>
        <xdr:cNvPr id="12" name="Line 8">
          <a:extLst>
            <a:ext uri="{FF2B5EF4-FFF2-40B4-BE49-F238E27FC236}">
              <a16:creationId xmlns:a16="http://schemas.microsoft.com/office/drawing/2014/main" id="{00000000-0008-0000-1000-00000C000000}"/>
            </a:ext>
          </a:extLst>
        </xdr:cNvPr>
        <xdr:cNvSpPr>
          <a:spLocks noChangeShapeType="1"/>
        </xdr:cNvSpPr>
      </xdr:nvSpPr>
      <xdr:spPr bwMode="auto">
        <a:xfrm flipV="1">
          <a:off x="12696825" y="3571875"/>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10</xdr:row>
      <xdr:rowOff>228600</xdr:rowOff>
    </xdr:from>
    <xdr:to>
      <xdr:col>26</xdr:col>
      <xdr:colOff>342900</xdr:colOff>
      <xdr:row>10</xdr:row>
      <xdr:rowOff>228600</xdr:rowOff>
    </xdr:to>
    <xdr:sp macro="" textlink="">
      <xdr:nvSpPr>
        <xdr:cNvPr id="13" name="Line 8">
          <a:extLst>
            <a:ext uri="{FF2B5EF4-FFF2-40B4-BE49-F238E27FC236}">
              <a16:creationId xmlns:a16="http://schemas.microsoft.com/office/drawing/2014/main" id="{00000000-0008-0000-1000-00000D000000}"/>
            </a:ext>
          </a:extLst>
        </xdr:cNvPr>
        <xdr:cNvSpPr>
          <a:spLocks noChangeShapeType="1"/>
        </xdr:cNvSpPr>
      </xdr:nvSpPr>
      <xdr:spPr bwMode="auto">
        <a:xfrm>
          <a:off x="16211550" y="360997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32</xdr:row>
      <xdr:rowOff>28575</xdr:rowOff>
    </xdr:from>
    <xdr:to>
      <xdr:col>19</xdr:col>
      <xdr:colOff>342900</xdr:colOff>
      <xdr:row>32</xdr:row>
      <xdr:rowOff>28575</xdr:rowOff>
    </xdr:to>
    <xdr:sp macro="" textlink="">
      <xdr:nvSpPr>
        <xdr:cNvPr id="14" name="Line 9">
          <a:extLst>
            <a:ext uri="{FF2B5EF4-FFF2-40B4-BE49-F238E27FC236}">
              <a16:creationId xmlns:a16="http://schemas.microsoft.com/office/drawing/2014/main" id="{00000000-0008-0000-1000-00000E000000}"/>
            </a:ext>
          </a:extLst>
        </xdr:cNvPr>
        <xdr:cNvSpPr>
          <a:spLocks noChangeShapeType="1"/>
        </xdr:cNvSpPr>
      </xdr:nvSpPr>
      <xdr:spPr bwMode="auto">
        <a:xfrm flipV="1">
          <a:off x="12677775" y="117919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32</xdr:row>
      <xdr:rowOff>28575</xdr:rowOff>
    </xdr:from>
    <xdr:to>
      <xdr:col>27</xdr:col>
      <xdr:colOff>9525</xdr:colOff>
      <xdr:row>32</xdr:row>
      <xdr:rowOff>28575</xdr:rowOff>
    </xdr:to>
    <xdr:sp macro="" textlink="">
      <xdr:nvSpPr>
        <xdr:cNvPr id="15" name="Line 9">
          <a:extLst>
            <a:ext uri="{FF2B5EF4-FFF2-40B4-BE49-F238E27FC236}">
              <a16:creationId xmlns:a16="http://schemas.microsoft.com/office/drawing/2014/main" id="{00000000-0008-0000-1000-00000F000000}"/>
            </a:ext>
          </a:extLst>
        </xdr:cNvPr>
        <xdr:cNvSpPr>
          <a:spLocks noChangeShapeType="1"/>
        </xdr:cNvSpPr>
      </xdr:nvSpPr>
      <xdr:spPr bwMode="auto">
        <a:xfrm flipV="1">
          <a:off x="16221075" y="117919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5</xdr:col>
      <xdr:colOff>171450</xdr:colOff>
      <xdr:row>47</xdr:row>
      <xdr:rowOff>295275</xdr:rowOff>
    </xdr:from>
    <xdr:to>
      <xdr:col>6</xdr:col>
      <xdr:colOff>9525</xdr:colOff>
      <xdr:row>47</xdr:row>
      <xdr:rowOff>304800</xdr:rowOff>
    </xdr:to>
    <xdr:pic>
      <xdr:nvPicPr>
        <xdr:cNvPr id="16" name="図 1">
          <a:extLst>
            <a:ext uri="{FF2B5EF4-FFF2-40B4-BE49-F238E27FC236}">
              <a16:creationId xmlns:a16="http://schemas.microsoft.com/office/drawing/2014/main" id="{00000000-0008-0000-1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6450" y="16554450"/>
          <a:ext cx="1619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1257300</xdr:colOff>
      <xdr:row>70</xdr:row>
      <xdr:rowOff>19050</xdr:rowOff>
    </xdr:from>
    <xdr:to>
      <xdr:col>2</xdr:col>
      <xdr:colOff>1257300</xdr:colOff>
      <xdr:row>70</xdr:row>
      <xdr:rowOff>400050</xdr:rowOff>
    </xdr:to>
    <xdr:sp macro="" textlink="">
      <xdr:nvSpPr>
        <xdr:cNvPr id="17" name="Line 1">
          <a:extLst>
            <a:ext uri="{FF2B5EF4-FFF2-40B4-BE49-F238E27FC236}">
              <a16:creationId xmlns:a16="http://schemas.microsoft.com/office/drawing/2014/main" id="{00000000-0008-0000-1000-000011000000}"/>
            </a:ext>
          </a:extLst>
        </xdr:cNvPr>
        <xdr:cNvSpPr>
          <a:spLocks noChangeShapeType="1"/>
        </xdr:cNvSpPr>
      </xdr:nvSpPr>
      <xdr:spPr bwMode="auto">
        <a:xfrm>
          <a:off x="2828925" y="24612600"/>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70</xdr:row>
      <xdr:rowOff>209550</xdr:rowOff>
    </xdr:from>
    <xdr:to>
      <xdr:col>3</xdr:col>
      <xdr:colOff>209550</xdr:colOff>
      <xdr:row>70</xdr:row>
      <xdr:rowOff>209550</xdr:rowOff>
    </xdr:to>
    <xdr:sp macro="" textlink="">
      <xdr:nvSpPr>
        <xdr:cNvPr id="18" name="Line 2">
          <a:extLst>
            <a:ext uri="{FF2B5EF4-FFF2-40B4-BE49-F238E27FC236}">
              <a16:creationId xmlns:a16="http://schemas.microsoft.com/office/drawing/2014/main" id="{00000000-0008-0000-1000-000012000000}"/>
            </a:ext>
          </a:extLst>
        </xdr:cNvPr>
        <xdr:cNvSpPr>
          <a:spLocks noChangeShapeType="1"/>
        </xdr:cNvSpPr>
      </xdr:nvSpPr>
      <xdr:spPr bwMode="auto">
        <a:xfrm>
          <a:off x="2828925" y="24803100"/>
          <a:ext cx="8001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66</xdr:row>
      <xdr:rowOff>19050</xdr:rowOff>
    </xdr:from>
    <xdr:to>
      <xdr:col>3</xdr:col>
      <xdr:colOff>219075</xdr:colOff>
      <xdr:row>70</xdr:row>
      <xdr:rowOff>219075</xdr:rowOff>
    </xdr:to>
    <xdr:sp macro="" textlink="">
      <xdr:nvSpPr>
        <xdr:cNvPr id="19" name="Line 3">
          <a:extLst>
            <a:ext uri="{FF2B5EF4-FFF2-40B4-BE49-F238E27FC236}">
              <a16:creationId xmlns:a16="http://schemas.microsoft.com/office/drawing/2014/main" id="{00000000-0008-0000-1000-000013000000}"/>
            </a:ext>
          </a:extLst>
        </xdr:cNvPr>
        <xdr:cNvSpPr>
          <a:spLocks noChangeShapeType="1"/>
        </xdr:cNvSpPr>
      </xdr:nvSpPr>
      <xdr:spPr bwMode="auto">
        <a:xfrm>
          <a:off x="3629025" y="23088600"/>
          <a:ext cx="9525" cy="17240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66</xdr:row>
      <xdr:rowOff>0</xdr:rowOff>
    </xdr:from>
    <xdr:to>
      <xdr:col>3</xdr:col>
      <xdr:colOff>361950</xdr:colOff>
      <xdr:row>66</xdr:row>
      <xdr:rowOff>0</xdr:rowOff>
    </xdr:to>
    <xdr:sp macro="" textlink="">
      <xdr:nvSpPr>
        <xdr:cNvPr id="20" name="Line 4">
          <a:extLst>
            <a:ext uri="{FF2B5EF4-FFF2-40B4-BE49-F238E27FC236}">
              <a16:creationId xmlns:a16="http://schemas.microsoft.com/office/drawing/2014/main" id="{00000000-0008-0000-1000-000014000000}"/>
            </a:ext>
          </a:extLst>
        </xdr:cNvPr>
        <xdr:cNvSpPr>
          <a:spLocks noChangeShapeType="1"/>
        </xdr:cNvSpPr>
      </xdr:nvSpPr>
      <xdr:spPr bwMode="auto">
        <a:xfrm>
          <a:off x="3648075" y="23069550"/>
          <a:ext cx="1143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70</xdr:row>
      <xdr:rowOff>209550</xdr:rowOff>
    </xdr:from>
    <xdr:to>
      <xdr:col>5</xdr:col>
      <xdr:colOff>152400</xdr:colOff>
      <xdr:row>70</xdr:row>
      <xdr:rowOff>209550</xdr:rowOff>
    </xdr:to>
    <xdr:sp macro="" textlink="">
      <xdr:nvSpPr>
        <xdr:cNvPr id="21" name="Line 6">
          <a:extLst>
            <a:ext uri="{FF2B5EF4-FFF2-40B4-BE49-F238E27FC236}">
              <a16:creationId xmlns:a16="http://schemas.microsoft.com/office/drawing/2014/main" id="{00000000-0008-0000-1000-000015000000}"/>
            </a:ext>
          </a:extLst>
        </xdr:cNvPr>
        <xdr:cNvSpPr>
          <a:spLocks noChangeShapeType="1"/>
        </xdr:cNvSpPr>
      </xdr:nvSpPr>
      <xdr:spPr bwMode="auto">
        <a:xfrm>
          <a:off x="3657600" y="24803100"/>
          <a:ext cx="2209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61</xdr:row>
      <xdr:rowOff>228600</xdr:rowOff>
    </xdr:from>
    <xdr:to>
      <xdr:col>5</xdr:col>
      <xdr:colOff>323850</xdr:colOff>
      <xdr:row>61</xdr:row>
      <xdr:rowOff>228600</xdr:rowOff>
    </xdr:to>
    <xdr:sp macro="" textlink="">
      <xdr:nvSpPr>
        <xdr:cNvPr id="22" name="Line 7">
          <a:extLst>
            <a:ext uri="{FF2B5EF4-FFF2-40B4-BE49-F238E27FC236}">
              <a16:creationId xmlns:a16="http://schemas.microsoft.com/office/drawing/2014/main" id="{00000000-0008-0000-1000-000016000000}"/>
            </a:ext>
          </a:extLst>
        </xdr:cNvPr>
        <xdr:cNvSpPr>
          <a:spLocks noChangeShapeType="1"/>
        </xdr:cNvSpPr>
      </xdr:nvSpPr>
      <xdr:spPr bwMode="auto">
        <a:xfrm flipV="1">
          <a:off x="5886450" y="21393150"/>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74</xdr:row>
      <xdr:rowOff>276225</xdr:rowOff>
    </xdr:from>
    <xdr:to>
      <xdr:col>6</xdr:col>
      <xdr:colOff>9525</xdr:colOff>
      <xdr:row>74</xdr:row>
      <xdr:rowOff>276225</xdr:rowOff>
    </xdr:to>
    <xdr:sp macro="" textlink="">
      <xdr:nvSpPr>
        <xdr:cNvPr id="23" name="Line 8">
          <a:extLst>
            <a:ext uri="{FF2B5EF4-FFF2-40B4-BE49-F238E27FC236}">
              <a16:creationId xmlns:a16="http://schemas.microsoft.com/office/drawing/2014/main" id="{00000000-0008-0000-1000-000017000000}"/>
            </a:ext>
          </a:extLst>
        </xdr:cNvPr>
        <xdr:cNvSpPr>
          <a:spLocks noChangeShapeType="1"/>
        </xdr:cNvSpPr>
      </xdr:nvSpPr>
      <xdr:spPr bwMode="auto">
        <a:xfrm flipV="1">
          <a:off x="5876925" y="26393775"/>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83</xdr:row>
      <xdr:rowOff>28575</xdr:rowOff>
    </xdr:from>
    <xdr:to>
      <xdr:col>5</xdr:col>
      <xdr:colOff>352425</xdr:colOff>
      <xdr:row>83</xdr:row>
      <xdr:rowOff>28575</xdr:rowOff>
    </xdr:to>
    <xdr:sp macro="" textlink="">
      <xdr:nvSpPr>
        <xdr:cNvPr id="24" name="Line 9">
          <a:extLst>
            <a:ext uri="{FF2B5EF4-FFF2-40B4-BE49-F238E27FC236}">
              <a16:creationId xmlns:a16="http://schemas.microsoft.com/office/drawing/2014/main" id="{00000000-0008-0000-1000-000018000000}"/>
            </a:ext>
          </a:extLst>
        </xdr:cNvPr>
        <xdr:cNvSpPr>
          <a:spLocks noChangeShapeType="1"/>
        </xdr:cNvSpPr>
      </xdr:nvSpPr>
      <xdr:spPr bwMode="auto">
        <a:xfrm>
          <a:off x="5895975" y="29575125"/>
          <a:ext cx="1428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xdr:colOff>
      <xdr:row>61</xdr:row>
      <xdr:rowOff>238125</xdr:rowOff>
    </xdr:from>
    <xdr:to>
      <xdr:col>5</xdr:col>
      <xdr:colOff>142875</xdr:colOff>
      <xdr:row>98</xdr:row>
      <xdr:rowOff>371475</xdr:rowOff>
    </xdr:to>
    <xdr:sp macro="" textlink="">
      <xdr:nvSpPr>
        <xdr:cNvPr id="25" name="Line 10">
          <a:extLst>
            <a:ext uri="{FF2B5EF4-FFF2-40B4-BE49-F238E27FC236}">
              <a16:creationId xmlns:a16="http://schemas.microsoft.com/office/drawing/2014/main" id="{00000000-0008-0000-1000-000019000000}"/>
            </a:ext>
          </a:extLst>
        </xdr:cNvPr>
        <xdr:cNvSpPr>
          <a:spLocks noChangeShapeType="1"/>
        </xdr:cNvSpPr>
      </xdr:nvSpPr>
      <xdr:spPr bwMode="auto">
        <a:xfrm>
          <a:off x="5848350" y="21402675"/>
          <a:ext cx="9525" cy="132588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83</xdr:row>
      <xdr:rowOff>9525</xdr:rowOff>
    </xdr:from>
    <xdr:to>
      <xdr:col>12</xdr:col>
      <xdr:colOff>342900</xdr:colOff>
      <xdr:row>83</xdr:row>
      <xdr:rowOff>9525</xdr:rowOff>
    </xdr:to>
    <xdr:sp macro="" textlink="">
      <xdr:nvSpPr>
        <xdr:cNvPr id="26" name="Line 9">
          <a:extLst>
            <a:ext uri="{FF2B5EF4-FFF2-40B4-BE49-F238E27FC236}">
              <a16:creationId xmlns:a16="http://schemas.microsoft.com/office/drawing/2014/main" id="{00000000-0008-0000-1000-00001A000000}"/>
            </a:ext>
          </a:extLst>
        </xdr:cNvPr>
        <xdr:cNvSpPr>
          <a:spLocks noChangeShapeType="1"/>
        </xdr:cNvSpPr>
      </xdr:nvSpPr>
      <xdr:spPr bwMode="auto">
        <a:xfrm flipV="1">
          <a:off x="9105900" y="2955607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74</xdr:row>
      <xdr:rowOff>276225</xdr:rowOff>
    </xdr:from>
    <xdr:to>
      <xdr:col>20</xdr:col>
      <xdr:colOff>0</xdr:colOff>
      <xdr:row>74</xdr:row>
      <xdr:rowOff>276225</xdr:rowOff>
    </xdr:to>
    <xdr:sp macro="" textlink="">
      <xdr:nvSpPr>
        <xdr:cNvPr id="27" name="Line 8">
          <a:extLst>
            <a:ext uri="{FF2B5EF4-FFF2-40B4-BE49-F238E27FC236}">
              <a16:creationId xmlns:a16="http://schemas.microsoft.com/office/drawing/2014/main" id="{00000000-0008-0000-1000-00001B000000}"/>
            </a:ext>
          </a:extLst>
        </xdr:cNvPr>
        <xdr:cNvSpPr>
          <a:spLocks noChangeShapeType="1"/>
        </xdr:cNvSpPr>
      </xdr:nvSpPr>
      <xdr:spPr bwMode="auto">
        <a:xfrm>
          <a:off x="12696825" y="26393775"/>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74</xdr:row>
      <xdr:rowOff>285750</xdr:rowOff>
    </xdr:from>
    <xdr:to>
      <xdr:col>26</xdr:col>
      <xdr:colOff>333375</xdr:colOff>
      <xdr:row>74</xdr:row>
      <xdr:rowOff>285750</xdr:rowOff>
    </xdr:to>
    <xdr:sp macro="" textlink="">
      <xdr:nvSpPr>
        <xdr:cNvPr id="28" name="Line 8">
          <a:extLst>
            <a:ext uri="{FF2B5EF4-FFF2-40B4-BE49-F238E27FC236}">
              <a16:creationId xmlns:a16="http://schemas.microsoft.com/office/drawing/2014/main" id="{00000000-0008-0000-1000-00001C000000}"/>
            </a:ext>
          </a:extLst>
        </xdr:cNvPr>
        <xdr:cNvSpPr>
          <a:spLocks noChangeShapeType="1"/>
        </xdr:cNvSpPr>
      </xdr:nvSpPr>
      <xdr:spPr bwMode="auto">
        <a:xfrm>
          <a:off x="16230600" y="2640330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74</xdr:row>
      <xdr:rowOff>247650</xdr:rowOff>
    </xdr:from>
    <xdr:to>
      <xdr:col>13</xdr:col>
      <xdr:colOff>0</xdr:colOff>
      <xdr:row>74</xdr:row>
      <xdr:rowOff>247650</xdr:rowOff>
    </xdr:to>
    <xdr:sp macro="" textlink="">
      <xdr:nvSpPr>
        <xdr:cNvPr id="29" name="Line 8">
          <a:extLst>
            <a:ext uri="{FF2B5EF4-FFF2-40B4-BE49-F238E27FC236}">
              <a16:creationId xmlns:a16="http://schemas.microsoft.com/office/drawing/2014/main" id="{00000000-0008-0000-1000-00001D000000}"/>
            </a:ext>
          </a:extLst>
        </xdr:cNvPr>
        <xdr:cNvSpPr>
          <a:spLocks noChangeShapeType="1"/>
        </xdr:cNvSpPr>
      </xdr:nvSpPr>
      <xdr:spPr bwMode="auto">
        <a:xfrm>
          <a:off x="9105900" y="2636520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61</xdr:row>
      <xdr:rowOff>190500</xdr:rowOff>
    </xdr:from>
    <xdr:to>
      <xdr:col>13</xdr:col>
      <xdr:colOff>9525</xdr:colOff>
      <xdr:row>61</xdr:row>
      <xdr:rowOff>190500</xdr:rowOff>
    </xdr:to>
    <xdr:sp macro="" textlink="">
      <xdr:nvSpPr>
        <xdr:cNvPr id="30" name="Line 8">
          <a:extLst>
            <a:ext uri="{FF2B5EF4-FFF2-40B4-BE49-F238E27FC236}">
              <a16:creationId xmlns:a16="http://schemas.microsoft.com/office/drawing/2014/main" id="{00000000-0008-0000-1000-00001E000000}"/>
            </a:ext>
          </a:extLst>
        </xdr:cNvPr>
        <xdr:cNvSpPr>
          <a:spLocks noChangeShapeType="1"/>
        </xdr:cNvSpPr>
      </xdr:nvSpPr>
      <xdr:spPr bwMode="auto">
        <a:xfrm>
          <a:off x="9115425" y="213550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61</xdr:row>
      <xdr:rowOff>190500</xdr:rowOff>
    </xdr:from>
    <xdr:to>
      <xdr:col>20</xdr:col>
      <xdr:colOff>0</xdr:colOff>
      <xdr:row>61</xdr:row>
      <xdr:rowOff>190500</xdr:rowOff>
    </xdr:to>
    <xdr:sp macro="" textlink="">
      <xdr:nvSpPr>
        <xdr:cNvPr id="31" name="Line 8">
          <a:extLst>
            <a:ext uri="{FF2B5EF4-FFF2-40B4-BE49-F238E27FC236}">
              <a16:creationId xmlns:a16="http://schemas.microsoft.com/office/drawing/2014/main" id="{00000000-0008-0000-1000-00001F000000}"/>
            </a:ext>
          </a:extLst>
        </xdr:cNvPr>
        <xdr:cNvSpPr>
          <a:spLocks noChangeShapeType="1"/>
        </xdr:cNvSpPr>
      </xdr:nvSpPr>
      <xdr:spPr bwMode="auto">
        <a:xfrm flipV="1">
          <a:off x="12696825" y="2135505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61</xdr:row>
      <xdr:rowOff>228600</xdr:rowOff>
    </xdr:from>
    <xdr:to>
      <xdr:col>26</xdr:col>
      <xdr:colOff>342900</xdr:colOff>
      <xdr:row>61</xdr:row>
      <xdr:rowOff>228600</xdr:rowOff>
    </xdr:to>
    <xdr:sp macro="" textlink="">
      <xdr:nvSpPr>
        <xdr:cNvPr id="32" name="Line 8">
          <a:extLst>
            <a:ext uri="{FF2B5EF4-FFF2-40B4-BE49-F238E27FC236}">
              <a16:creationId xmlns:a16="http://schemas.microsoft.com/office/drawing/2014/main" id="{00000000-0008-0000-1000-000020000000}"/>
            </a:ext>
          </a:extLst>
        </xdr:cNvPr>
        <xdr:cNvSpPr>
          <a:spLocks noChangeShapeType="1"/>
        </xdr:cNvSpPr>
      </xdr:nvSpPr>
      <xdr:spPr bwMode="auto">
        <a:xfrm>
          <a:off x="16211550" y="213931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83</xdr:row>
      <xdr:rowOff>28575</xdr:rowOff>
    </xdr:from>
    <xdr:to>
      <xdr:col>19</xdr:col>
      <xdr:colOff>342900</xdr:colOff>
      <xdr:row>83</xdr:row>
      <xdr:rowOff>28575</xdr:rowOff>
    </xdr:to>
    <xdr:sp macro="" textlink="">
      <xdr:nvSpPr>
        <xdr:cNvPr id="33" name="Line 9">
          <a:extLst>
            <a:ext uri="{FF2B5EF4-FFF2-40B4-BE49-F238E27FC236}">
              <a16:creationId xmlns:a16="http://schemas.microsoft.com/office/drawing/2014/main" id="{00000000-0008-0000-1000-000021000000}"/>
            </a:ext>
          </a:extLst>
        </xdr:cNvPr>
        <xdr:cNvSpPr>
          <a:spLocks noChangeShapeType="1"/>
        </xdr:cNvSpPr>
      </xdr:nvSpPr>
      <xdr:spPr bwMode="auto">
        <a:xfrm flipV="1">
          <a:off x="12677775" y="2957512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83</xdr:row>
      <xdr:rowOff>28575</xdr:rowOff>
    </xdr:from>
    <xdr:to>
      <xdr:col>27</xdr:col>
      <xdr:colOff>9525</xdr:colOff>
      <xdr:row>83</xdr:row>
      <xdr:rowOff>28575</xdr:rowOff>
    </xdr:to>
    <xdr:sp macro="" textlink="">
      <xdr:nvSpPr>
        <xdr:cNvPr id="34" name="Line 9">
          <a:extLst>
            <a:ext uri="{FF2B5EF4-FFF2-40B4-BE49-F238E27FC236}">
              <a16:creationId xmlns:a16="http://schemas.microsoft.com/office/drawing/2014/main" id="{00000000-0008-0000-1000-000022000000}"/>
            </a:ext>
          </a:extLst>
        </xdr:cNvPr>
        <xdr:cNvSpPr>
          <a:spLocks noChangeShapeType="1"/>
        </xdr:cNvSpPr>
      </xdr:nvSpPr>
      <xdr:spPr bwMode="auto">
        <a:xfrm flipV="1">
          <a:off x="16221075" y="2957512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98</xdr:row>
      <xdr:rowOff>371475</xdr:rowOff>
    </xdr:from>
    <xdr:to>
      <xdr:col>5</xdr:col>
      <xdr:colOff>333375</xdr:colOff>
      <xdr:row>98</xdr:row>
      <xdr:rowOff>371475</xdr:rowOff>
    </xdr:to>
    <xdr:sp macro="" textlink="">
      <xdr:nvSpPr>
        <xdr:cNvPr id="35" name="Line 9">
          <a:extLst>
            <a:ext uri="{FF2B5EF4-FFF2-40B4-BE49-F238E27FC236}">
              <a16:creationId xmlns:a16="http://schemas.microsoft.com/office/drawing/2014/main" id="{00000000-0008-0000-1000-000023000000}"/>
            </a:ext>
          </a:extLst>
        </xdr:cNvPr>
        <xdr:cNvSpPr>
          <a:spLocks noChangeShapeType="1"/>
        </xdr:cNvSpPr>
      </xdr:nvSpPr>
      <xdr:spPr bwMode="auto">
        <a:xfrm>
          <a:off x="5876925" y="34661475"/>
          <a:ext cx="1619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xdr:row>
      <xdr:rowOff>0</xdr:rowOff>
    </xdr:from>
    <xdr:to>
      <xdr:col>38</xdr:col>
      <xdr:colOff>589000</xdr:colOff>
      <xdr:row>5</xdr:row>
      <xdr:rowOff>81775</xdr:rowOff>
    </xdr:to>
    <xdr:sp macro="" textlink="">
      <xdr:nvSpPr>
        <xdr:cNvPr id="36" name="左矢印 1">
          <a:hlinkClick xmlns:r="http://schemas.openxmlformats.org/officeDocument/2006/relationships" r:id="rId2"/>
          <a:extLst>
            <a:ext uri="{FF2B5EF4-FFF2-40B4-BE49-F238E27FC236}">
              <a16:creationId xmlns:a16="http://schemas.microsoft.com/office/drawing/2014/main" id="{00000000-0008-0000-1000-000024000000}"/>
            </a:ext>
          </a:extLst>
        </xdr:cNvPr>
        <xdr:cNvSpPr/>
      </xdr:nvSpPr>
      <xdr:spPr>
        <a:xfrm>
          <a:off x="22288500" y="8572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42</xdr:col>
      <xdr:colOff>1178723</xdr:colOff>
      <xdr:row>51</xdr:row>
      <xdr:rowOff>73771</xdr:rowOff>
    </xdr:from>
    <xdr:to>
      <xdr:col>83</xdr:col>
      <xdr:colOff>58135</xdr:colOff>
      <xdr:row>59</xdr:row>
      <xdr:rowOff>77695</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7912898" y="8912971"/>
          <a:ext cx="6899462" cy="137552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twoCellAnchor>
    <xdr:from>
      <xdr:col>88</xdr:col>
      <xdr:colOff>0</xdr:colOff>
      <xdr:row>9</xdr:row>
      <xdr:rowOff>0</xdr:rowOff>
    </xdr:from>
    <xdr:to>
      <xdr:col>95</xdr:col>
      <xdr:colOff>81000</xdr:colOff>
      <xdr:row>12</xdr:row>
      <xdr:rowOff>74971</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1100-000004000000}"/>
            </a:ext>
          </a:extLst>
        </xdr:cNvPr>
        <xdr:cNvSpPr/>
      </xdr:nvSpPr>
      <xdr:spPr>
        <a:xfrm>
          <a:off x="14777357" y="1442357"/>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38100</xdr:colOff>
      <xdr:row>31</xdr:row>
      <xdr:rowOff>0</xdr:rowOff>
    </xdr:from>
    <xdr:to>
      <xdr:col>9</xdr:col>
      <xdr:colOff>123825</xdr:colOff>
      <xdr:row>34</xdr:row>
      <xdr:rowOff>0</xdr:rowOff>
    </xdr:to>
    <xdr:sp macro="" textlink="">
      <xdr:nvSpPr>
        <xdr:cNvPr id="2" name="AutoShape 51">
          <a:extLst>
            <a:ext uri="{FF2B5EF4-FFF2-40B4-BE49-F238E27FC236}">
              <a16:creationId xmlns:a16="http://schemas.microsoft.com/office/drawing/2014/main" id="{00000000-0008-0000-1200-000002000000}"/>
            </a:ext>
          </a:extLst>
        </xdr:cNvPr>
        <xdr:cNvSpPr>
          <a:spLocks/>
        </xdr:cNvSpPr>
      </xdr:nvSpPr>
      <xdr:spPr bwMode="auto">
        <a:xfrm>
          <a:off x="2524125" y="642937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37</xdr:row>
      <xdr:rowOff>0</xdr:rowOff>
    </xdr:from>
    <xdr:to>
      <xdr:col>9</xdr:col>
      <xdr:colOff>133350</xdr:colOff>
      <xdr:row>40</xdr:row>
      <xdr:rowOff>0</xdr:rowOff>
    </xdr:to>
    <xdr:sp macro="" textlink="">
      <xdr:nvSpPr>
        <xdr:cNvPr id="3" name="AutoShape 52">
          <a:extLst>
            <a:ext uri="{FF2B5EF4-FFF2-40B4-BE49-F238E27FC236}">
              <a16:creationId xmlns:a16="http://schemas.microsoft.com/office/drawing/2014/main" id="{00000000-0008-0000-1200-000003000000}"/>
            </a:ext>
          </a:extLst>
        </xdr:cNvPr>
        <xdr:cNvSpPr>
          <a:spLocks/>
        </xdr:cNvSpPr>
      </xdr:nvSpPr>
      <xdr:spPr bwMode="auto">
        <a:xfrm>
          <a:off x="2533650" y="762952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31</xdr:row>
      <xdr:rowOff>0</xdr:rowOff>
    </xdr:from>
    <xdr:to>
      <xdr:col>22</xdr:col>
      <xdr:colOff>85725</xdr:colOff>
      <xdr:row>34</xdr:row>
      <xdr:rowOff>9525</xdr:rowOff>
    </xdr:to>
    <xdr:sp macro="" textlink="">
      <xdr:nvSpPr>
        <xdr:cNvPr id="4" name="AutoShape 53">
          <a:extLst>
            <a:ext uri="{FF2B5EF4-FFF2-40B4-BE49-F238E27FC236}">
              <a16:creationId xmlns:a16="http://schemas.microsoft.com/office/drawing/2014/main" id="{00000000-0008-0000-1200-000004000000}"/>
            </a:ext>
          </a:extLst>
        </xdr:cNvPr>
        <xdr:cNvSpPr>
          <a:spLocks/>
        </xdr:cNvSpPr>
      </xdr:nvSpPr>
      <xdr:spPr bwMode="auto">
        <a:xfrm>
          <a:off x="6086475" y="642937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37</xdr:row>
      <xdr:rowOff>0</xdr:rowOff>
    </xdr:from>
    <xdr:to>
      <xdr:col>22</xdr:col>
      <xdr:colOff>85725</xdr:colOff>
      <xdr:row>40</xdr:row>
      <xdr:rowOff>9525</xdr:rowOff>
    </xdr:to>
    <xdr:sp macro="" textlink="">
      <xdr:nvSpPr>
        <xdr:cNvPr id="5" name="AutoShape 54">
          <a:extLst>
            <a:ext uri="{FF2B5EF4-FFF2-40B4-BE49-F238E27FC236}">
              <a16:creationId xmlns:a16="http://schemas.microsoft.com/office/drawing/2014/main" id="{00000000-0008-0000-1200-000005000000}"/>
            </a:ext>
          </a:extLst>
        </xdr:cNvPr>
        <xdr:cNvSpPr>
          <a:spLocks/>
        </xdr:cNvSpPr>
      </xdr:nvSpPr>
      <xdr:spPr bwMode="auto">
        <a:xfrm>
          <a:off x="6086475" y="762952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4</xdr:row>
      <xdr:rowOff>0</xdr:rowOff>
    </xdr:from>
    <xdr:to>
      <xdr:col>30</xdr:col>
      <xdr:colOff>176250</xdr:colOff>
      <xdr:row>5</xdr:row>
      <xdr:rowOff>272275</xdr:rowOff>
    </xdr:to>
    <xdr:sp macro="" textlink="">
      <xdr:nvSpPr>
        <xdr:cNvPr id="7" name="左矢印 1">
          <a:hlinkClick xmlns:r="http://schemas.openxmlformats.org/officeDocument/2006/relationships" r:id="rId1"/>
          <a:extLst>
            <a:ext uri="{FF2B5EF4-FFF2-40B4-BE49-F238E27FC236}">
              <a16:creationId xmlns:a16="http://schemas.microsoft.com/office/drawing/2014/main" id="{00000000-0008-0000-1200-000007000000}"/>
            </a:ext>
          </a:extLst>
        </xdr:cNvPr>
        <xdr:cNvSpPr/>
      </xdr:nvSpPr>
      <xdr:spPr>
        <a:xfrm>
          <a:off x="6810375" y="1214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46</xdr:col>
      <xdr:colOff>0</xdr:colOff>
      <xdr:row>7</xdr:row>
      <xdr:rowOff>0</xdr:rowOff>
    </xdr:from>
    <xdr:to>
      <xdr:col>53</xdr:col>
      <xdr:colOff>57188</xdr:colOff>
      <xdr:row>10</xdr:row>
      <xdr:rowOff>34150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1300-000004000000}"/>
            </a:ext>
          </a:extLst>
        </xdr:cNvPr>
        <xdr:cNvSpPr/>
      </xdr:nvSpPr>
      <xdr:spPr>
        <a:xfrm>
          <a:off x="7369969" y="132159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419100</xdr:colOff>
          <xdr:row>1</xdr:row>
          <xdr:rowOff>38100</xdr:rowOff>
        </xdr:from>
        <xdr:to>
          <xdr:col>9</xdr:col>
          <xdr:colOff>330200</xdr:colOff>
          <xdr:row>51</xdr:row>
          <xdr:rowOff>88900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14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0</xdr:colOff>
      <xdr:row>7</xdr:row>
      <xdr:rowOff>0</xdr:rowOff>
    </xdr:from>
    <xdr:to>
      <xdr:col>13</xdr:col>
      <xdr:colOff>611678</xdr:colOff>
      <xdr:row>10</xdr:row>
      <xdr:rowOff>115793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7347857" y="11430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0</xdr:colOff>
      <xdr:row>5</xdr:row>
      <xdr:rowOff>0</xdr:rowOff>
    </xdr:from>
    <xdr:to>
      <xdr:col>10</xdr:col>
      <xdr:colOff>598071</xdr:colOff>
      <xdr:row>6</xdr:row>
      <xdr:rowOff>143007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a:off x="7279821" y="126546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0</xdr:colOff>
      <xdr:row>7</xdr:row>
      <xdr:rowOff>0</xdr:rowOff>
    </xdr:from>
    <xdr:to>
      <xdr:col>10</xdr:col>
      <xdr:colOff>592969</xdr:colOff>
      <xdr:row>9</xdr:row>
      <xdr:rowOff>153213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a:off x="6655594" y="1654969"/>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28</xdr:col>
      <xdr:colOff>165104</xdr:colOff>
      <xdr:row>4</xdr:row>
      <xdr:rowOff>238128</xdr:rowOff>
    </xdr:from>
    <xdr:to>
      <xdr:col>34</xdr:col>
      <xdr:colOff>28616</xdr:colOff>
      <xdr:row>6</xdr:row>
      <xdr:rowOff>84953</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6499229" y="1285878"/>
          <a:ext cx="1220825" cy="6088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11</xdr:col>
      <xdr:colOff>0</xdr:colOff>
      <xdr:row>10</xdr:row>
      <xdr:rowOff>0</xdr:rowOff>
    </xdr:from>
    <xdr:to>
      <xdr:col>12</xdr:col>
      <xdr:colOff>592969</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800-000003000000}"/>
            </a:ext>
          </a:extLst>
        </xdr:cNvPr>
        <xdr:cNvSpPr/>
      </xdr:nvSpPr>
      <xdr:spPr>
        <a:xfrm>
          <a:off x="6846094"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41</xdr:col>
      <xdr:colOff>0</xdr:colOff>
      <xdr:row>10</xdr:row>
      <xdr:rowOff>0</xdr:rowOff>
    </xdr:from>
    <xdr:to>
      <xdr:col>48</xdr:col>
      <xdr:colOff>112750</xdr:colOff>
      <xdr:row>13</xdr:row>
      <xdr:rowOff>129400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a:off x="6508750" y="15875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39</xdr:col>
      <xdr:colOff>0</xdr:colOff>
      <xdr:row>8</xdr:row>
      <xdr:rowOff>0</xdr:rowOff>
    </xdr:from>
    <xdr:to>
      <xdr:col>46</xdr:col>
      <xdr:colOff>57188</xdr:colOff>
      <xdr:row>10</xdr:row>
      <xdr:rowOff>153212</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A00-000003000000}"/>
            </a:ext>
          </a:extLst>
        </xdr:cNvPr>
        <xdr:cNvSpPr/>
      </xdr:nvSpPr>
      <xdr:spPr>
        <a:xfrm>
          <a:off x="6500813" y="18097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0</xdr:colOff>
      <xdr:row>10</xdr:row>
      <xdr:rowOff>0</xdr:rowOff>
    </xdr:from>
    <xdr:to>
      <xdr:col>10</xdr:col>
      <xdr:colOff>592968</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B00-000003000000}"/>
            </a:ext>
          </a:extLst>
        </xdr:cNvPr>
        <xdr:cNvSpPr/>
      </xdr:nvSpPr>
      <xdr:spPr>
        <a:xfrm>
          <a:off x="6441281"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39</xdr:col>
      <xdr:colOff>0</xdr:colOff>
      <xdr:row>5</xdr:row>
      <xdr:rowOff>0</xdr:rowOff>
    </xdr:from>
    <xdr:to>
      <xdr:col>46</xdr:col>
      <xdr:colOff>57188</xdr:colOff>
      <xdr:row>7</xdr:row>
      <xdr:rowOff>57963</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C00-000003000000}"/>
            </a:ext>
          </a:extLst>
        </xdr:cNvPr>
        <xdr:cNvSpPr/>
      </xdr:nvSpPr>
      <xdr:spPr>
        <a:xfrm>
          <a:off x="6500813" y="833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39</xdr:col>
      <xdr:colOff>0</xdr:colOff>
      <xdr:row>5</xdr:row>
      <xdr:rowOff>0</xdr:rowOff>
    </xdr:from>
    <xdr:to>
      <xdr:col>46</xdr:col>
      <xdr:colOff>57188</xdr:colOff>
      <xdr:row>7</xdr:row>
      <xdr:rowOff>57963</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D00-000003000000}"/>
            </a:ext>
          </a:extLst>
        </xdr:cNvPr>
        <xdr:cNvSpPr/>
      </xdr:nvSpPr>
      <xdr:spPr>
        <a:xfrm>
          <a:off x="6500813" y="833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40</xdr:col>
      <xdr:colOff>0</xdr:colOff>
      <xdr:row>7</xdr:row>
      <xdr:rowOff>0</xdr:rowOff>
    </xdr:from>
    <xdr:to>
      <xdr:col>47</xdr:col>
      <xdr:colOff>57187</xdr:colOff>
      <xdr:row>10</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E00-000003000000}"/>
            </a:ext>
          </a:extLst>
        </xdr:cNvPr>
        <xdr:cNvSpPr/>
      </xdr:nvSpPr>
      <xdr:spPr>
        <a:xfrm>
          <a:off x="6667500" y="138112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13</xdr:col>
      <xdr:colOff>0</xdr:colOff>
      <xdr:row>4</xdr:row>
      <xdr:rowOff>0</xdr:rowOff>
    </xdr:from>
    <xdr:to>
      <xdr:col>14</xdr:col>
      <xdr:colOff>592968</xdr:colOff>
      <xdr:row>5</xdr:row>
      <xdr:rowOff>260369</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1F00-000003000000}"/>
            </a:ext>
          </a:extLst>
        </xdr:cNvPr>
        <xdr:cNvSpPr/>
      </xdr:nvSpPr>
      <xdr:spPr>
        <a:xfrm>
          <a:off x="10632281" y="12382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40</xdr:col>
      <xdr:colOff>0</xdr:colOff>
      <xdr:row>10</xdr:row>
      <xdr:rowOff>0</xdr:rowOff>
    </xdr:from>
    <xdr:to>
      <xdr:col>47</xdr:col>
      <xdr:colOff>57187</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000-000003000000}"/>
            </a:ext>
          </a:extLst>
        </xdr:cNvPr>
        <xdr:cNvSpPr/>
      </xdr:nvSpPr>
      <xdr:spPr>
        <a:xfrm>
          <a:off x="6667500"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39</xdr:col>
      <xdr:colOff>0</xdr:colOff>
      <xdr:row>6</xdr:row>
      <xdr:rowOff>68265</xdr:rowOff>
    </xdr:from>
    <xdr:to>
      <xdr:col>46</xdr:col>
      <xdr:colOff>57188</xdr:colOff>
      <xdr:row>10</xdr:row>
      <xdr:rowOff>3990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100-000003000000}"/>
            </a:ext>
          </a:extLst>
        </xdr:cNvPr>
        <xdr:cNvSpPr/>
      </xdr:nvSpPr>
      <xdr:spPr>
        <a:xfrm>
          <a:off x="6500813" y="1068390"/>
          <a:ext cx="1224000" cy="6024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0</xdr:colOff>
      <xdr:row>6</xdr:row>
      <xdr:rowOff>0</xdr:rowOff>
    </xdr:from>
    <xdr:to>
      <xdr:col>12</xdr:col>
      <xdr:colOff>499310</xdr:colOff>
      <xdr:row>8</xdr:row>
      <xdr:rowOff>90236</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7499684" y="1443789"/>
          <a:ext cx="1181100" cy="5715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38</xdr:col>
      <xdr:colOff>0</xdr:colOff>
      <xdr:row>10</xdr:row>
      <xdr:rowOff>0</xdr:rowOff>
    </xdr:from>
    <xdr:to>
      <xdr:col>45</xdr:col>
      <xdr:colOff>57187</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300-000003000000}"/>
            </a:ext>
          </a:extLst>
        </xdr:cNvPr>
        <xdr:cNvSpPr/>
      </xdr:nvSpPr>
      <xdr:spPr>
        <a:xfrm>
          <a:off x="6334125"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0</xdr:colOff>
      <xdr:row>7</xdr:row>
      <xdr:rowOff>0</xdr:rowOff>
    </xdr:from>
    <xdr:to>
      <xdr:col>9</xdr:col>
      <xdr:colOff>592969</xdr:colOff>
      <xdr:row>9</xdr:row>
      <xdr:rowOff>153213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6893719" y="1654969"/>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12</xdr:col>
      <xdr:colOff>0</xdr:colOff>
      <xdr:row>12</xdr:row>
      <xdr:rowOff>0</xdr:rowOff>
    </xdr:from>
    <xdr:to>
      <xdr:col>13</xdr:col>
      <xdr:colOff>592969</xdr:colOff>
      <xdr:row>15</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500-000003000000}"/>
            </a:ext>
          </a:extLst>
        </xdr:cNvPr>
        <xdr:cNvSpPr/>
      </xdr:nvSpPr>
      <xdr:spPr>
        <a:xfrm>
          <a:off x="6703219" y="207168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0</xdr:colOff>
      <xdr:row>7</xdr:row>
      <xdr:rowOff>0</xdr:rowOff>
    </xdr:from>
    <xdr:to>
      <xdr:col>9</xdr:col>
      <xdr:colOff>592969</xdr:colOff>
      <xdr:row>9</xdr:row>
      <xdr:rowOff>153213</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600-000003000000}"/>
            </a:ext>
          </a:extLst>
        </xdr:cNvPr>
        <xdr:cNvSpPr/>
      </xdr:nvSpPr>
      <xdr:spPr>
        <a:xfrm>
          <a:off x="6750844" y="1654969"/>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755646</xdr:colOff>
      <xdr:row>8</xdr:row>
      <xdr:rowOff>0</xdr:rowOff>
    </xdr:from>
    <xdr:to>
      <xdr:col>12</xdr:col>
      <xdr:colOff>269115</xdr:colOff>
      <xdr:row>10</xdr:row>
      <xdr:rowOff>153212</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700-000003000000}"/>
            </a:ext>
          </a:extLst>
        </xdr:cNvPr>
        <xdr:cNvSpPr/>
      </xdr:nvSpPr>
      <xdr:spPr>
        <a:xfrm>
          <a:off x="6684959" y="1821656"/>
          <a:ext cx="1239875"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0</xdr:colOff>
      <xdr:row>10</xdr:row>
      <xdr:rowOff>0</xdr:rowOff>
    </xdr:from>
    <xdr:to>
      <xdr:col>9</xdr:col>
      <xdr:colOff>592969</xdr:colOff>
      <xdr:row>13</xdr:row>
      <xdr:rowOff>34150</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2800-000002000000}"/>
            </a:ext>
          </a:extLst>
        </xdr:cNvPr>
        <xdr:cNvSpPr/>
      </xdr:nvSpPr>
      <xdr:spPr>
        <a:xfrm>
          <a:off x="6941344"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0.xml><?xml version="1.0" encoding="utf-8"?>
<xdr:wsDr xmlns:xdr="http://schemas.openxmlformats.org/drawingml/2006/spreadsheetDrawing" xmlns:a="http://schemas.openxmlformats.org/drawingml/2006/main">
  <xdr:oneCellAnchor>
    <xdr:from>
      <xdr:col>1</xdr:col>
      <xdr:colOff>19050</xdr:colOff>
      <xdr:row>48</xdr:row>
      <xdr:rowOff>19050</xdr:rowOff>
    </xdr:from>
    <xdr:ext cx="1005403" cy="359073"/>
    <xdr:sp macro="" textlink="">
      <xdr:nvSpPr>
        <xdr:cNvPr id="2" name="テキスト ボックス 1">
          <a:extLst>
            <a:ext uri="{FF2B5EF4-FFF2-40B4-BE49-F238E27FC236}">
              <a16:creationId xmlns:a16="http://schemas.microsoft.com/office/drawing/2014/main" id="{00000000-0008-0000-2900-000002000000}"/>
            </a:ext>
          </a:extLst>
        </xdr:cNvPr>
        <xdr:cNvSpPr txBox="1"/>
      </xdr:nvSpPr>
      <xdr:spPr>
        <a:xfrm>
          <a:off x="371475" y="10696575"/>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t>【</a:t>
          </a:r>
          <a:r>
            <a:rPr kumimoji="1" lang="ja-JP" altLang="en-US" sz="1600"/>
            <a:t>記入例</a:t>
          </a:r>
          <a:r>
            <a:rPr kumimoji="1" lang="en-US" altLang="ja-JP" sz="1600"/>
            <a:t>】</a:t>
          </a:r>
          <a:endParaRPr kumimoji="1" lang="ja-JP" altLang="en-US" sz="1600"/>
        </a:p>
      </xdr:txBody>
    </xdr:sp>
    <xdr:clientData/>
  </xdr:oneCellAnchor>
  <xdr:twoCellAnchor>
    <xdr:from>
      <xdr:col>11</xdr:col>
      <xdr:colOff>0</xdr:colOff>
      <xdr:row>8</xdr:row>
      <xdr:rowOff>0</xdr:rowOff>
    </xdr:from>
    <xdr:to>
      <xdr:col>12</xdr:col>
      <xdr:colOff>592968</xdr:colOff>
      <xdr:row>10</xdr:row>
      <xdr:rowOff>153213</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2900-000004000000}"/>
            </a:ext>
          </a:extLst>
        </xdr:cNvPr>
        <xdr:cNvSpPr/>
      </xdr:nvSpPr>
      <xdr:spPr>
        <a:xfrm>
          <a:off x="7441406" y="1595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39</xdr:col>
      <xdr:colOff>0</xdr:colOff>
      <xdr:row>10</xdr:row>
      <xdr:rowOff>0</xdr:rowOff>
    </xdr:from>
    <xdr:to>
      <xdr:col>46</xdr:col>
      <xdr:colOff>57188</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6500813"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38</xdr:col>
      <xdr:colOff>0</xdr:colOff>
      <xdr:row>10</xdr:row>
      <xdr:rowOff>0</xdr:rowOff>
    </xdr:from>
    <xdr:to>
      <xdr:col>45</xdr:col>
      <xdr:colOff>57187</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B00-000003000000}"/>
            </a:ext>
          </a:extLst>
        </xdr:cNvPr>
        <xdr:cNvSpPr/>
      </xdr:nvSpPr>
      <xdr:spPr>
        <a:xfrm>
          <a:off x="6334125"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7</xdr:col>
      <xdr:colOff>0</xdr:colOff>
      <xdr:row>8</xdr:row>
      <xdr:rowOff>0</xdr:rowOff>
    </xdr:from>
    <xdr:to>
      <xdr:col>8</xdr:col>
      <xdr:colOff>589000</xdr:colOff>
      <xdr:row>10</xdr:row>
      <xdr:rowOff>21450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C00-000003000000}"/>
            </a:ext>
          </a:extLst>
        </xdr:cNvPr>
        <xdr:cNvSpPr/>
      </xdr:nvSpPr>
      <xdr:spPr>
        <a:xfrm>
          <a:off x="8991600" y="16002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152400</xdr:colOff>
      <xdr:row>2</xdr:row>
      <xdr:rowOff>41274</xdr:rowOff>
    </xdr:from>
    <xdr:to>
      <xdr:col>10</xdr:col>
      <xdr:colOff>800100</xdr:colOff>
      <xdr:row>6</xdr:row>
      <xdr:rowOff>95249</xdr:rowOff>
    </xdr:to>
    <xdr:sp macro="" textlink="">
      <xdr:nvSpPr>
        <xdr:cNvPr id="4" name="吹き出し: 四角形 3">
          <a:extLst>
            <a:ext uri="{FF2B5EF4-FFF2-40B4-BE49-F238E27FC236}">
              <a16:creationId xmlns:a16="http://schemas.microsoft.com/office/drawing/2014/main" id="{00000000-0008-0000-2D00-000004000000}"/>
            </a:ext>
          </a:extLst>
        </xdr:cNvPr>
        <xdr:cNvSpPr/>
      </xdr:nvSpPr>
      <xdr:spPr>
        <a:xfrm>
          <a:off x="6067425" y="574674"/>
          <a:ext cx="3419475" cy="854075"/>
        </a:xfrm>
        <a:prstGeom prst="wedgeRectCallout">
          <a:avLst>
            <a:gd name="adj1" fmla="val -47914"/>
            <a:gd name="adj2" fmla="val -68083"/>
          </a:avLst>
        </a:prstGeom>
        <a:solidFill>
          <a:srgbClr val="CCE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タイトル</a:t>
          </a:r>
          <a:r>
            <a:rPr kumimoji="1" lang="en-US" altLang="ja-JP" sz="1000">
              <a:solidFill>
                <a:srgbClr val="FF0000"/>
              </a:solidFill>
              <a:latin typeface="ＭＳ ゴシック" panose="020B0609070205080204" pitchFamily="49" charset="-128"/>
              <a:ea typeface="ＭＳ ゴシック" panose="020B0609070205080204" pitchFamily="49" charset="-128"/>
            </a:rPr>
            <a:t>】</a:t>
          </a: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○工事着手前：「現場環境改善実施計画書」</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○内容変更時：「現場環境改善実施計画書（変更）」</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○工事完成時：「現場環境改善実施書」</a:t>
          </a:r>
        </a:p>
      </xdr:txBody>
    </xdr:sp>
    <xdr:clientData/>
  </xdr:twoCellAnchor>
  <xdr:twoCellAnchor>
    <xdr:from>
      <xdr:col>12</xdr:col>
      <xdr:colOff>0</xdr:colOff>
      <xdr:row>6</xdr:row>
      <xdr:rowOff>0</xdr:rowOff>
    </xdr:from>
    <xdr:to>
      <xdr:col>14</xdr:col>
      <xdr:colOff>4800</xdr:colOff>
      <xdr:row>8</xdr:row>
      <xdr:rowOff>199250</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a:off x="9994900" y="13462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6</xdr:col>
      <xdr:colOff>0</xdr:colOff>
      <xdr:row>6</xdr:row>
      <xdr:rowOff>0</xdr:rowOff>
    </xdr:from>
    <xdr:to>
      <xdr:col>7</xdr:col>
      <xdr:colOff>592969</xdr:colOff>
      <xdr:row>9</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2E00-000003000000}"/>
            </a:ext>
          </a:extLst>
        </xdr:cNvPr>
        <xdr:cNvSpPr/>
      </xdr:nvSpPr>
      <xdr:spPr>
        <a:xfrm>
          <a:off x="6750844" y="12382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xdr:col>
      <xdr:colOff>640725</xdr:colOff>
      <xdr:row>30</xdr:row>
      <xdr:rowOff>152965</xdr:rowOff>
    </xdr:from>
    <xdr:to>
      <xdr:col>2</xdr:col>
      <xdr:colOff>95251</xdr:colOff>
      <xdr:row>30</xdr:row>
      <xdr:rowOff>154715</xdr:rowOff>
    </xdr:to>
    <xdr:cxnSp macro="">
      <xdr:nvCxnSpPr>
        <xdr:cNvPr id="2" name="直線コネクタ 1">
          <a:extLst>
            <a:ext uri="{FF2B5EF4-FFF2-40B4-BE49-F238E27FC236}">
              <a16:creationId xmlns:a16="http://schemas.microsoft.com/office/drawing/2014/main" id="{00000000-0008-0000-2F00-000002000000}"/>
            </a:ext>
          </a:extLst>
        </xdr:cNvPr>
        <xdr:cNvCxnSpPr>
          <a:stCxn id="11" idx="3"/>
          <a:endCxn id="12" idx="1"/>
        </xdr:cNvCxnSpPr>
      </xdr:nvCxnSpPr>
      <xdr:spPr>
        <a:xfrm>
          <a:off x="1183650" y="11011465"/>
          <a:ext cx="264151" cy="175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488326</xdr:colOff>
      <xdr:row>30</xdr:row>
      <xdr:rowOff>153060</xdr:rowOff>
    </xdr:from>
    <xdr:to>
      <xdr:col>4</xdr:col>
      <xdr:colOff>200025</xdr:colOff>
      <xdr:row>30</xdr:row>
      <xdr:rowOff>154715</xdr:rowOff>
    </xdr:to>
    <xdr:cxnSp macro="">
      <xdr:nvCxnSpPr>
        <xdr:cNvPr id="3" name="直線コネクタ 2">
          <a:extLst>
            <a:ext uri="{FF2B5EF4-FFF2-40B4-BE49-F238E27FC236}">
              <a16:creationId xmlns:a16="http://schemas.microsoft.com/office/drawing/2014/main" id="{00000000-0008-0000-2F00-000003000000}"/>
            </a:ext>
          </a:extLst>
        </xdr:cNvPr>
        <xdr:cNvCxnSpPr>
          <a:stCxn id="12" idx="3"/>
          <a:endCxn id="14" idx="1"/>
        </xdr:cNvCxnSpPr>
      </xdr:nvCxnSpPr>
      <xdr:spPr>
        <a:xfrm flipV="1">
          <a:off x="2383801" y="11011560"/>
          <a:ext cx="254624" cy="165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765150</xdr:colOff>
      <xdr:row>30</xdr:row>
      <xdr:rowOff>156461</xdr:rowOff>
    </xdr:from>
    <xdr:to>
      <xdr:col>2</xdr:col>
      <xdr:colOff>153001</xdr:colOff>
      <xdr:row>33</xdr:row>
      <xdr:rowOff>86384</xdr:rowOff>
    </xdr:to>
    <xdr:cxnSp macro="">
      <xdr:nvCxnSpPr>
        <xdr:cNvPr id="4" name="カギ線コネクタ 3">
          <a:extLst>
            <a:ext uri="{FF2B5EF4-FFF2-40B4-BE49-F238E27FC236}">
              <a16:creationId xmlns:a16="http://schemas.microsoft.com/office/drawing/2014/main" id="{00000000-0008-0000-2F00-000004000000}"/>
            </a:ext>
          </a:extLst>
        </xdr:cNvPr>
        <xdr:cNvCxnSpPr/>
      </xdr:nvCxnSpPr>
      <xdr:spPr>
        <a:xfrm rot="16200000" flipH="1">
          <a:off x="1127526" y="11195510"/>
          <a:ext cx="558573" cy="197476"/>
        </a:xfrm>
        <a:prstGeom prst="bentConnector2">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765624</xdr:colOff>
      <xdr:row>33</xdr:row>
      <xdr:rowOff>89858</xdr:rowOff>
    </xdr:from>
    <xdr:to>
      <xdr:col>2</xdr:col>
      <xdr:colOff>202442</xdr:colOff>
      <xdr:row>36</xdr:row>
      <xdr:rowOff>69151</xdr:rowOff>
    </xdr:to>
    <xdr:cxnSp macro="">
      <xdr:nvCxnSpPr>
        <xdr:cNvPr id="5" name="カギ線コネクタ 4">
          <a:extLst>
            <a:ext uri="{FF2B5EF4-FFF2-40B4-BE49-F238E27FC236}">
              <a16:creationId xmlns:a16="http://schemas.microsoft.com/office/drawing/2014/main" id="{00000000-0008-0000-2F00-000005000000}"/>
            </a:ext>
          </a:extLst>
        </xdr:cNvPr>
        <xdr:cNvCxnSpPr/>
      </xdr:nvCxnSpPr>
      <xdr:spPr>
        <a:xfrm rot="16200000" flipH="1">
          <a:off x="1127799" y="11757758"/>
          <a:ext cx="607943" cy="246443"/>
        </a:xfrm>
        <a:prstGeom prst="bentConnector3">
          <a:avLst>
            <a:gd name="adj1" fmla="val 97003"/>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428625</xdr:colOff>
      <xdr:row>33</xdr:row>
      <xdr:rowOff>86385</xdr:rowOff>
    </xdr:from>
    <xdr:to>
      <xdr:col>4</xdr:col>
      <xdr:colOff>180975</xdr:colOff>
      <xdr:row>33</xdr:row>
      <xdr:rowOff>89697</xdr:rowOff>
    </xdr:to>
    <xdr:cxnSp macro="">
      <xdr:nvCxnSpPr>
        <xdr:cNvPr id="6" name="直線コネクタ 5">
          <a:extLst>
            <a:ext uri="{FF2B5EF4-FFF2-40B4-BE49-F238E27FC236}">
              <a16:creationId xmlns:a16="http://schemas.microsoft.com/office/drawing/2014/main" id="{00000000-0008-0000-2F00-000006000000}"/>
            </a:ext>
          </a:extLst>
        </xdr:cNvPr>
        <xdr:cNvCxnSpPr>
          <a:endCxn id="15" idx="1"/>
        </xdr:cNvCxnSpPr>
      </xdr:nvCxnSpPr>
      <xdr:spPr>
        <a:xfrm flipV="1">
          <a:off x="2324100" y="11573535"/>
          <a:ext cx="295275" cy="3312"/>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497851</xdr:colOff>
      <xdr:row>36</xdr:row>
      <xdr:rowOff>29235</xdr:rowOff>
    </xdr:from>
    <xdr:to>
      <xdr:col>4</xdr:col>
      <xdr:colOff>180975</xdr:colOff>
      <xdr:row>36</xdr:row>
      <xdr:rowOff>29235</xdr:rowOff>
    </xdr:to>
    <xdr:cxnSp macro="">
      <xdr:nvCxnSpPr>
        <xdr:cNvPr id="7" name="直線コネクタ 6">
          <a:extLst>
            <a:ext uri="{FF2B5EF4-FFF2-40B4-BE49-F238E27FC236}">
              <a16:creationId xmlns:a16="http://schemas.microsoft.com/office/drawing/2014/main" id="{00000000-0008-0000-2F00-000007000000}"/>
            </a:ext>
          </a:extLst>
        </xdr:cNvPr>
        <xdr:cNvCxnSpPr>
          <a:stCxn id="16" idx="3"/>
          <a:endCxn id="23" idx="1"/>
        </xdr:cNvCxnSpPr>
      </xdr:nvCxnSpPr>
      <xdr:spPr>
        <a:xfrm>
          <a:off x="2393326" y="12145035"/>
          <a:ext cx="226049"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488326</xdr:colOff>
      <xdr:row>38</xdr:row>
      <xdr:rowOff>145850</xdr:rowOff>
    </xdr:from>
    <xdr:to>
      <xdr:col>4</xdr:col>
      <xdr:colOff>333375</xdr:colOff>
      <xdr:row>38</xdr:row>
      <xdr:rowOff>147506</xdr:rowOff>
    </xdr:to>
    <xdr:cxnSp macro="">
      <xdr:nvCxnSpPr>
        <xdr:cNvPr id="8" name="直線コネクタ 7">
          <a:extLst>
            <a:ext uri="{FF2B5EF4-FFF2-40B4-BE49-F238E27FC236}">
              <a16:creationId xmlns:a16="http://schemas.microsoft.com/office/drawing/2014/main" id="{00000000-0008-0000-2F00-000008000000}"/>
            </a:ext>
          </a:extLst>
        </xdr:cNvPr>
        <xdr:cNvCxnSpPr>
          <a:stCxn id="17" idx="3"/>
        </xdr:cNvCxnSpPr>
      </xdr:nvCxnSpPr>
      <xdr:spPr>
        <a:xfrm>
          <a:off x="2383801" y="12680750"/>
          <a:ext cx="387974" cy="1656"/>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31125</xdr:colOff>
      <xdr:row>33</xdr:row>
      <xdr:rowOff>86385</xdr:rowOff>
    </xdr:from>
    <xdr:to>
      <xdr:col>6</xdr:col>
      <xdr:colOff>323850</xdr:colOff>
      <xdr:row>33</xdr:row>
      <xdr:rowOff>88700</xdr:rowOff>
    </xdr:to>
    <xdr:cxnSp macro="">
      <xdr:nvCxnSpPr>
        <xdr:cNvPr id="9" name="直線コネクタ 8">
          <a:extLst>
            <a:ext uri="{FF2B5EF4-FFF2-40B4-BE49-F238E27FC236}">
              <a16:creationId xmlns:a16="http://schemas.microsoft.com/office/drawing/2014/main" id="{00000000-0008-0000-2F00-000009000000}"/>
            </a:ext>
          </a:extLst>
        </xdr:cNvPr>
        <xdr:cNvCxnSpPr>
          <a:stCxn id="15" idx="3"/>
          <a:endCxn id="19" idx="1"/>
        </xdr:cNvCxnSpPr>
      </xdr:nvCxnSpPr>
      <xdr:spPr>
        <a:xfrm>
          <a:off x="3555375" y="11573535"/>
          <a:ext cx="292725" cy="231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765621</xdr:colOff>
      <xdr:row>35</xdr:row>
      <xdr:rowOff>177994</xdr:rowOff>
    </xdr:from>
    <xdr:to>
      <xdr:col>2</xdr:col>
      <xdr:colOff>202439</xdr:colOff>
      <xdr:row>38</xdr:row>
      <xdr:rowOff>157287</xdr:rowOff>
    </xdr:to>
    <xdr:cxnSp macro="">
      <xdr:nvCxnSpPr>
        <xdr:cNvPr id="10" name="カギ線コネクタ 9">
          <a:extLst>
            <a:ext uri="{FF2B5EF4-FFF2-40B4-BE49-F238E27FC236}">
              <a16:creationId xmlns:a16="http://schemas.microsoft.com/office/drawing/2014/main" id="{00000000-0008-0000-2F00-00000A000000}"/>
            </a:ext>
          </a:extLst>
        </xdr:cNvPr>
        <xdr:cNvCxnSpPr/>
      </xdr:nvCxnSpPr>
      <xdr:spPr>
        <a:xfrm rot="16200000" flipH="1">
          <a:off x="1127796" y="12264994"/>
          <a:ext cx="607943" cy="246443"/>
        </a:xfrm>
        <a:prstGeom prst="bentConnector3">
          <a:avLst>
            <a:gd name="adj1" fmla="val 100136"/>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247650</xdr:colOff>
      <xdr:row>30</xdr:row>
      <xdr:rowOff>24921</xdr:rowOff>
    </xdr:from>
    <xdr:ext cx="936000" cy="256087"/>
    <xdr:sp macro="" textlink="">
      <xdr:nvSpPr>
        <xdr:cNvPr id="11" name="正方形/長方形 10">
          <a:extLst>
            <a:ext uri="{FF2B5EF4-FFF2-40B4-BE49-F238E27FC236}">
              <a16:creationId xmlns:a16="http://schemas.microsoft.com/office/drawing/2014/main" id="{00000000-0008-0000-2F00-00000B000000}"/>
            </a:ext>
          </a:extLst>
        </xdr:cNvPr>
        <xdr:cNvSpPr/>
      </xdr:nvSpPr>
      <xdr:spPr>
        <a:xfrm>
          <a:off x="247650" y="10883421"/>
          <a:ext cx="936000" cy="256087"/>
        </a:xfrm>
        <a:prstGeom prst="rect">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元請業者</a:t>
          </a:r>
        </a:p>
      </xdr:txBody>
    </xdr:sp>
    <xdr:clientData/>
  </xdr:oneCellAnchor>
  <xdr:oneCellAnchor>
    <xdr:from>
      <xdr:col>2</xdr:col>
      <xdr:colOff>95251</xdr:colOff>
      <xdr:row>29</xdr:row>
      <xdr:rowOff>144530</xdr:rowOff>
    </xdr:from>
    <xdr:ext cx="936000" cy="439470"/>
    <xdr:sp macro="" textlink="">
      <xdr:nvSpPr>
        <xdr:cNvPr id="12" name="正方形/長方形 11">
          <a:extLst>
            <a:ext uri="{FF2B5EF4-FFF2-40B4-BE49-F238E27FC236}">
              <a16:creationId xmlns:a16="http://schemas.microsoft.com/office/drawing/2014/main" id="{00000000-0008-0000-2F00-00000C000000}"/>
            </a:ext>
          </a:extLst>
        </xdr:cNvPr>
        <xdr:cNvSpPr/>
      </xdr:nvSpPr>
      <xdr:spPr>
        <a:xfrm>
          <a:off x="1447801" y="1079348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(8</a:t>
          </a:r>
          <a:r>
            <a:rPr kumimoji="1" lang="ja-JP" altLang="en-US" sz="1100">
              <a:solidFill>
                <a:schemeClr val="tx1"/>
              </a:solidFill>
            </a:rPr>
            <a:t>，</a:t>
          </a:r>
          <a:r>
            <a:rPr kumimoji="1" lang="en-US" altLang="ja-JP" sz="1100">
              <a:solidFill>
                <a:schemeClr val="tx1"/>
              </a:solidFill>
            </a:rPr>
            <a:t>000)</a:t>
          </a:r>
          <a:endParaRPr kumimoji="1" lang="ja-JP" altLang="en-US" sz="1100">
            <a:solidFill>
              <a:schemeClr val="tx1"/>
            </a:solidFill>
          </a:endParaRPr>
        </a:p>
      </xdr:txBody>
    </xdr:sp>
    <xdr:clientData/>
  </xdr:oneCellAnchor>
  <xdr:oneCellAnchor>
    <xdr:from>
      <xdr:col>2</xdr:col>
      <xdr:colOff>104776</xdr:colOff>
      <xdr:row>32</xdr:row>
      <xdr:rowOff>76200</xdr:rowOff>
    </xdr:from>
    <xdr:ext cx="936000" cy="439470"/>
    <xdr:sp macro="" textlink="">
      <xdr:nvSpPr>
        <xdr:cNvPr id="13" name="正方形/長方形 12">
          <a:extLst>
            <a:ext uri="{FF2B5EF4-FFF2-40B4-BE49-F238E27FC236}">
              <a16:creationId xmlns:a16="http://schemas.microsoft.com/office/drawing/2014/main" id="{00000000-0008-0000-2F00-00000D000000}"/>
            </a:ext>
          </a:extLst>
        </xdr:cNvPr>
        <xdr:cNvSpPr/>
      </xdr:nvSpPr>
      <xdr:spPr>
        <a:xfrm>
          <a:off x="1457326" y="1135380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(10,000)</a:t>
          </a:r>
          <a:endParaRPr kumimoji="1" lang="ja-JP" altLang="en-US" sz="1100">
            <a:solidFill>
              <a:schemeClr val="tx1"/>
            </a:solidFill>
          </a:endParaRPr>
        </a:p>
      </xdr:txBody>
    </xdr:sp>
    <xdr:clientData/>
  </xdr:oneCellAnchor>
  <xdr:oneCellAnchor>
    <xdr:from>
      <xdr:col>4</xdr:col>
      <xdr:colOff>200025</xdr:colOff>
      <xdr:row>29</xdr:row>
      <xdr:rowOff>148453</xdr:rowOff>
    </xdr:from>
    <xdr:ext cx="936000" cy="428313"/>
    <xdr:sp macro="" textlink="">
      <xdr:nvSpPr>
        <xdr:cNvPr id="14" name="正方形/長方形 13">
          <a:extLst>
            <a:ext uri="{FF2B5EF4-FFF2-40B4-BE49-F238E27FC236}">
              <a16:creationId xmlns:a16="http://schemas.microsoft.com/office/drawing/2014/main" id="{00000000-0008-0000-2F00-00000E000000}"/>
            </a:ext>
          </a:extLst>
        </xdr:cNvPr>
        <xdr:cNvSpPr/>
      </xdr:nvSpPr>
      <xdr:spPr>
        <a:xfrm>
          <a:off x="2638425" y="10797403"/>
          <a:ext cx="936000" cy="42831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ysClr val="windowText" lastClr="000000"/>
              </a:solidFill>
            </a:rPr>
            <a:t>県内業者</a:t>
          </a:r>
          <a:endParaRPr kumimoji="1" lang="en-US" altLang="ja-JP" sz="1100">
            <a:solidFill>
              <a:sysClr val="windowText" lastClr="000000"/>
            </a:solidFill>
          </a:endParaRPr>
        </a:p>
        <a:p>
          <a:pPr algn="ctr"/>
          <a:r>
            <a:rPr kumimoji="1" lang="en-US" altLang="ja-JP" sz="1100">
              <a:solidFill>
                <a:sysClr val="windowText" lastClr="000000"/>
              </a:solidFill>
            </a:rPr>
            <a:t>(4,000)</a:t>
          </a:r>
        </a:p>
      </xdr:txBody>
    </xdr:sp>
    <xdr:clientData/>
  </xdr:oneCellAnchor>
  <xdr:oneCellAnchor>
    <xdr:from>
      <xdr:col>4</xdr:col>
      <xdr:colOff>180975</xdr:colOff>
      <xdr:row>32</xdr:row>
      <xdr:rowOff>81778</xdr:rowOff>
    </xdr:from>
    <xdr:ext cx="936000" cy="428313"/>
    <xdr:sp macro="" textlink="">
      <xdr:nvSpPr>
        <xdr:cNvPr id="15" name="正方形/長方形 14">
          <a:extLst>
            <a:ext uri="{FF2B5EF4-FFF2-40B4-BE49-F238E27FC236}">
              <a16:creationId xmlns:a16="http://schemas.microsoft.com/office/drawing/2014/main" id="{00000000-0008-0000-2F00-00000F000000}"/>
            </a:ext>
          </a:extLst>
        </xdr:cNvPr>
        <xdr:cNvSpPr/>
      </xdr:nvSpPr>
      <xdr:spPr>
        <a:xfrm>
          <a:off x="2619375" y="11359378"/>
          <a:ext cx="936000" cy="428313"/>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(5,000)</a:t>
          </a:r>
          <a:endParaRPr kumimoji="1" lang="ja-JP" altLang="en-US" sz="1100">
            <a:solidFill>
              <a:schemeClr val="tx1"/>
            </a:solidFill>
          </a:endParaRPr>
        </a:p>
      </xdr:txBody>
    </xdr:sp>
    <xdr:clientData/>
  </xdr:oneCellAnchor>
  <xdr:oneCellAnchor>
    <xdr:from>
      <xdr:col>2</xdr:col>
      <xdr:colOff>104776</xdr:colOff>
      <xdr:row>35</xdr:row>
      <xdr:rowOff>24628</xdr:rowOff>
    </xdr:from>
    <xdr:ext cx="936000" cy="428313"/>
    <xdr:sp macro="" textlink="">
      <xdr:nvSpPr>
        <xdr:cNvPr id="16" name="正方形/長方形 15">
          <a:extLst>
            <a:ext uri="{FF2B5EF4-FFF2-40B4-BE49-F238E27FC236}">
              <a16:creationId xmlns:a16="http://schemas.microsoft.com/office/drawing/2014/main" id="{00000000-0008-0000-2F00-000010000000}"/>
            </a:ext>
          </a:extLst>
        </xdr:cNvPr>
        <xdr:cNvSpPr/>
      </xdr:nvSpPr>
      <xdr:spPr>
        <a:xfrm>
          <a:off x="1457326" y="11930878"/>
          <a:ext cx="936000" cy="42831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ysClr val="windowText" lastClr="000000"/>
              </a:solidFill>
            </a:rPr>
            <a:t>県外業者</a:t>
          </a:r>
          <a:endParaRPr kumimoji="1" lang="en-US" altLang="ja-JP" sz="1100">
            <a:solidFill>
              <a:sysClr val="windowText" lastClr="000000"/>
            </a:solidFill>
          </a:endParaRPr>
        </a:p>
        <a:p>
          <a:pPr algn="ctr"/>
          <a:r>
            <a:rPr kumimoji="1" lang="en-US" altLang="ja-JP" sz="1100">
              <a:solidFill>
                <a:sysClr val="windowText" lastClr="000000"/>
              </a:solidFill>
            </a:rPr>
            <a:t>(6,000)</a:t>
          </a:r>
          <a:endParaRPr kumimoji="1" lang="ja-JP" altLang="en-US" sz="1100">
            <a:solidFill>
              <a:sysClr val="windowText" lastClr="000000"/>
            </a:solidFill>
          </a:endParaRPr>
        </a:p>
      </xdr:txBody>
    </xdr:sp>
    <xdr:clientData/>
  </xdr:oneCellAnchor>
  <xdr:oneCellAnchor>
    <xdr:from>
      <xdr:col>2</xdr:col>
      <xdr:colOff>95251</xdr:colOff>
      <xdr:row>37</xdr:row>
      <xdr:rowOff>141243</xdr:rowOff>
    </xdr:from>
    <xdr:ext cx="936000" cy="428313"/>
    <xdr:sp macro="" textlink="">
      <xdr:nvSpPr>
        <xdr:cNvPr id="17" name="正方形/長方形 16">
          <a:extLst>
            <a:ext uri="{FF2B5EF4-FFF2-40B4-BE49-F238E27FC236}">
              <a16:creationId xmlns:a16="http://schemas.microsoft.com/office/drawing/2014/main" id="{00000000-0008-0000-2F00-000011000000}"/>
            </a:ext>
          </a:extLst>
        </xdr:cNvPr>
        <xdr:cNvSpPr/>
      </xdr:nvSpPr>
      <xdr:spPr>
        <a:xfrm>
          <a:off x="1447801" y="12466593"/>
          <a:ext cx="936000" cy="42831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ysClr val="windowText" lastClr="000000"/>
              </a:solidFill>
            </a:rPr>
            <a:t>県内業者</a:t>
          </a:r>
          <a:endParaRPr kumimoji="1" lang="en-US" altLang="ja-JP" sz="1100">
            <a:solidFill>
              <a:sysClr val="windowText" lastClr="000000"/>
            </a:solidFill>
          </a:endParaRPr>
        </a:p>
        <a:p>
          <a:pPr algn="ctr"/>
          <a:r>
            <a:rPr kumimoji="1" lang="en-US" altLang="ja-JP" sz="1100">
              <a:solidFill>
                <a:sysClr val="windowText" lastClr="000000"/>
              </a:solidFill>
            </a:rPr>
            <a:t>(4,000)</a:t>
          </a:r>
          <a:endParaRPr kumimoji="1" lang="ja-JP" altLang="en-US" sz="1100">
            <a:solidFill>
              <a:sysClr val="windowText" lastClr="000000"/>
            </a:solidFill>
          </a:endParaRPr>
        </a:p>
      </xdr:txBody>
    </xdr:sp>
    <xdr:clientData/>
  </xdr:oneCellAnchor>
  <xdr:oneCellAnchor>
    <xdr:from>
      <xdr:col>4</xdr:col>
      <xdr:colOff>171450</xdr:colOff>
      <xdr:row>37</xdr:row>
      <xdr:rowOff>135665</xdr:rowOff>
    </xdr:from>
    <xdr:ext cx="936000" cy="439470"/>
    <xdr:sp macro="" textlink="">
      <xdr:nvSpPr>
        <xdr:cNvPr id="18" name="正方形/長方形 17">
          <a:extLst>
            <a:ext uri="{FF2B5EF4-FFF2-40B4-BE49-F238E27FC236}">
              <a16:creationId xmlns:a16="http://schemas.microsoft.com/office/drawing/2014/main" id="{00000000-0008-0000-2F00-000012000000}"/>
            </a:ext>
          </a:extLst>
        </xdr:cNvPr>
        <xdr:cNvSpPr/>
      </xdr:nvSpPr>
      <xdr:spPr>
        <a:xfrm>
          <a:off x="2609850" y="12461015"/>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tx1"/>
              </a:solidFill>
            </a:rPr>
            <a:t>県内業者</a:t>
          </a:r>
          <a:endParaRPr kumimoji="1" lang="en-US" altLang="ja-JP" sz="1100">
            <a:solidFill>
              <a:schemeClr val="tx1"/>
            </a:solidFill>
          </a:endParaRPr>
        </a:p>
        <a:p>
          <a:pPr algn="ctr"/>
          <a:r>
            <a:rPr kumimoji="1" lang="en-US" altLang="ja-JP" sz="1100">
              <a:solidFill>
                <a:schemeClr val="tx1"/>
              </a:solidFill>
            </a:rPr>
            <a:t>(2,000)</a:t>
          </a:r>
          <a:endParaRPr kumimoji="1" lang="ja-JP" altLang="en-US" sz="1100">
            <a:solidFill>
              <a:schemeClr val="tx1"/>
            </a:solidFill>
          </a:endParaRPr>
        </a:p>
      </xdr:txBody>
    </xdr:sp>
    <xdr:clientData/>
  </xdr:oneCellAnchor>
  <xdr:oneCellAnchor>
    <xdr:from>
      <xdr:col>6</xdr:col>
      <xdr:colOff>323850</xdr:colOff>
      <xdr:row>32</xdr:row>
      <xdr:rowOff>84093</xdr:rowOff>
    </xdr:from>
    <xdr:ext cx="936000" cy="428313"/>
    <xdr:sp macro="" textlink="">
      <xdr:nvSpPr>
        <xdr:cNvPr id="19" name="正方形/長方形 18">
          <a:extLst>
            <a:ext uri="{FF2B5EF4-FFF2-40B4-BE49-F238E27FC236}">
              <a16:creationId xmlns:a16="http://schemas.microsoft.com/office/drawing/2014/main" id="{00000000-0008-0000-2F00-000013000000}"/>
            </a:ext>
          </a:extLst>
        </xdr:cNvPr>
        <xdr:cNvSpPr/>
      </xdr:nvSpPr>
      <xdr:spPr>
        <a:xfrm>
          <a:off x="3848100" y="11361693"/>
          <a:ext cx="936000" cy="42831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ysClr val="windowText" lastClr="000000"/>
              </a:solidFill>
            </a:rPr>
            <a:t>県内業者</a:t>
          </a:r>
          <a:endParaRPr kumimoji="1" lang="en-US" altLang="ja-JP" sz="1100">
            <a:solidFill>
              <a:sysClr val="windowText" lastClr="000000"/>
            </a:solidFill>
          </a:endParaRPr>
        </a:p>
        <a:p>
          <a:pPr algn="ctr"/>
          <a:r>
            <a:rPr kumimoji="1" lang="en-US" altLang="ja-JP" sz="1100">
              <a:solidFill>
                <a:sysClr val="windowText" lastClr="000000"/>
              </a:solidFill>
            </a:rPr>
            <a:t>(3,000)</a:t>
          </a:r>
          <a:endParaRPr kumimoji="1" lang="ja-JP" altLang="en-US" sz="1100">
            <a:solidFill>
              <a:sysClr val="windowText" lastClr="000000"/>
            </a:solidFill>
          </a:endParaRPr>
        </a:p>
      </xdr:txBody>
    </xdr:sp>
    <xdr:clientData/>
  </xdr:oneCellAnchor>
  <xdr:twoCellAnchor>
    <xdr:from>
      <xdr:col>5</xdr:col>
      <xdr:colOff>95250</xdr:colOff>
      <xdr:row>36</xdr:row>
      <xdr:rowOff>12500</xdr:rowOff>
    </xdr:from>
    <xdr:to>
      <xdr:col>6</xdr:col>
      <xdr:colOff>333375</xdr:colOff>
      <xdr:row>36</xdr:row>
      <xdr:rowOff>12500</xdr:rowOff>
    </xdr:to>
    <xdr:cxnSp macro="">
      <xdr:nvCxnSpPr>
        <xdr:cNvPr id="20" name="直線コネクタ 19">
          <a:extLst>
            <a:ext uri="{FF2B5EF4-FFF2-40B4-BE49-F238E27FC236}">
              <a16:creationId xmlns:a16="http://schemas.microsoft.com/office/drawing/2014/main" id="{00000000-0008-0000-2F00-000014000000}"/>
            </a:ext>
          </a:extLst>
        </xdr:cNvPr>
        <xdr:cNvCxnSpPr>
          <a:endCxn id="21" idx="1"/>
        </xdr:cNvCxnSpPr>
      </xdr:nvCxnSpPr>
      <xdr:spPr>
        <a:xfrm>
          <a:off x="3076575" y="12128300"/>
          <a:ext cx="781050"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333375</xdr:colOff>
      <xdr:row>35</xdr:row>
      <xdr:rowOff>7893</xdr:rowOff>
    </xdr:from>
    <xdr:ext cx="936000" cy="428313"/>
    <xdr:sp macro="" textlink="">
      <xdr:nvSpPr>
        <xdr:cNvPr id="21" name="正方形/長方形 20">
          <a:extLst>
            <a:ext uri="{FF2B5EF4-FFF2-40B4-BE49-F238E27FC236}">
              <a16:creationId xmlns:a16="http://schemas.microsoft.com/office/drawing/2014/main" id="{00000000-0008-0000-2F00-000015000000}"/>
            </a:ext>
          </a:extLst>
        </xdr:cNvPr>
        <xdr:cNvSpPr/>
      </xdr:nvSpPr>
      <xdr:spPr>
        <a:xfrm>
          <a:off x="3857625" y="11914143"/>
          <a:ext cx="936000" cy="428313"/>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県内業者</a:t>
          </a:r>
          <a:endParaRPr kumimoji="1" lang="en-US" altLang="ja-JP" sz="1100">
            <a:solidFill>
              <a:schemeClr val="tx1"/>
            </a:solidFill>
          </a:endParaRPr>
        </a:p>
        <a:p>
          <a:pPr algn="ctr"/>
          <a:r>
            <a:rPr kumimoji="1" lang="en-US" altLang="ja-JP" sz="1100">
              <a:solidFill>
                <a:schemeClr val="tx1"/>
              </a:solidFill>
            </a:rPr>
            <a:t>(1,000)</a:t>
          </a:r>
          <a:endParaRPr kumimoji="1" lang="ja-JP" altLang="en-US" sz="1100">
            <a:solidFill>
              <a:schemeClr val="tx1"/>
            </a:solidFill>
          </a:endParaRPr>
        </a:p>
      </xdr:txBody>
    </xdr:sp>
    <xdr:clientData/>
  </xdr:oneCellAnchor>
  <xdr:twoCellAnchor>
    <xdr:from>
      <xdr:col>0</xdr:col>
      <xdr:colOff>219075</xdr:colOff>
      <xdr:row>28</xdr:row>
      <xdr:rowOff>57150</xdr:rowOff>
    </xdr:from>
    <xdr:to>
      <xdr:col>2</xdr:col>
      <xdr:colOff>104775</xdr:colOff>
      <xdr:row>29</xdr:row>
      <xdr:rowOff>142875</xdr:rowOff>
    </xdr:to>
    <xdr:sp macro="" textlink="">
      <xdr:nvSpPr>
        <xdr:cNvPr id="22" name="正方形/長方形 21">
          <a:extLst>
            <a:ext uri="{FF2B5EF4-FFF2-40B4-BE49-F238E27FC236}">
              <a16:creationId xmlns:a16="http://schemas.microsoft.com/office/drawing/2014/main" id="{00000000-0008-0000-2F00-000016000000}"/>
            </a:ext>
          </a:extLst>
        </xdr:cNvPr>
        <xdr:cNvSpPr/>
      </xdr:nvSpPr>
      <xdr:spPr>
        <a:xfrm>
          <a:off x="219075" y="10534650"/>
          <a:ext cx="123825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施工体系例</a:t>
          </a:r>
        </a:p>
      </xdr:txBody>
    </xdr:sp>
    <xdr:clientData/>
  </xdr:twoCellAnchor>
  <xdr:oneCellAnchor>
    <xdr:from>
      <xdr:col>4</xdr:col>
      <xdr:colOff>180975</xdr:colOff>
      <xdr:row>35</xdr:row>
      <xdr:rowOff>24628</xdr:rowOff>
    </xdr:from>
    <xdr:ext cx="936000" cy="428313"/>
    <xdr:sp macro="" textlink="">
      <xdr:nvSpPr>
        <xdr:cNvPr id="23" name="正方形/長方形 22">
          <a:extLst>
            <a:ext uri="{FF2B5EF4-FFF2-40B4-BE49-F238E27FC236}">
              <a16:creationId xmlns:a16="http://schemas.microsoft.com/office/drawing/2014/main" id="{00000000-0008-0000-2F00-000017000000}"/>
            </a:ext>
          </a:extLst>
        </xdr:cNvPr>
        <xdr:cNvSpPr/>
      </xdr:nvSpPr>
      <xdr:spPr>
        <a:xfrm>
          <a:off x="2619375" y="11930878"/>
          <a:ext cx="936000" cy="428313"/>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(3,000)</a:t>
          </a:r>
          <a:endParaRPr kumimoji="1" lang="ja-JP" altLang="en-US" sz="1100">
            <a:solidFill>
              <a:schemeClr val="tx1"/>
            </a:solidFill>
          </a:endParaRPr>
        </a:p>
      </xdr:txBody>
    </xdr:sp>
    <xdr:clientData/>
  </xdr:oneCellAnchor>
  <xdr:twoCellAnchor>
    <xdr:from>
      <xdr:col>2</xdr:col>
      <xdr:colOff>123825</xdr:colOff>
      <xdr:row>28</xdr:row>
      <xdr:rowOff>57151</xdr:rowOff>
    </xdr:from>
    <xdr:to>
      <xdr:col>3</xdr:col>
      <xdr:colOff>476250</xdr:colOff>
      <xdr:row>29</xdr:row>
      <xdr:rowOff>114301</xdr:rowOff>
    </xdr:to>
    <xdr:sp macro="" textlink="">
      <xdr:nvSpPr>
        <xdr:cNvPr id="24" name="正方形/長方形 23">
          <a:extLst>
            <a:ext uri="{FF2B5EF4-FFF2-40B4-BE49-F238E27FC236}">
              <a16:creationId xmlns:a16="http://schemas.microsoft.com/office/drawing/2014/main" id="{00000000-0008-0000-2F00-000018000000}"/>
            </a:ext>
          </a:extLst>
        </xdr:cNvPr>
        <xdr:cNvSpPr/>
      </xdr:nvSpPr>
      <xdr:spPr>
        <a:xfrm>
          <a:off x="1476375" y="10534651"/>
          <a:ext cx="895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一次下請</a:t>
          </a:r>
        </a:p>
      </xdr:txBody>
    </xdr:sp>
    <xdr:clientData/>
  </xdr:twoCellAnchor>
  <xdr:twoCellAnchor>
    <xdr:from>
      <xdr:col>4</xdr:col>
      <xdr:colOff>228600</xdr:colOff>
      <xdr:row>28</xdr:row>
      <xdr:rowOff>57150</xdr:rowOff>
    </xdr:from>
    <xdr:to>
      <xdr:col>6</xdr:col>
      <xdr:colOff>38100</xdr:colOff>
      <xdr:row>29</xdr:row>
      <xdr:rowOff>114300</xdr:rowOff>
    </xdr:to>
    <xdr:sp macro="" textlink="">
      <xdr:nvSpPr>
        <xdr:cNvPr id="25" name="正方形/長方形 24">
          <a:extLst>
            <a:ext uri="{FF2B5EF4-FFF2-40B4-BE49-F238E27FC236}">
              <a16:creationId xmlns:a16="http://schemas.microsoft.com/office/drawing/2014/main" id="{00000000-0008-0000-2F00-000019000000}"/>
            </a:ext>
          </a:extLst>
        </xdr:cNvPr>
        <xdr:cNvSpPr/>
      </xdr:nvSpPr>
      <xdr:spPr>
        <a:xfrm>
          <a:off x="2667000" y="10534650"/>
          <a:ext cx="895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二次下請</a:t>
          </a:r>
        </a:p>
      </xdr:txBody>
    </xdr:sp>
    <xdr:clientData/>
  </xdr:twoCellAnchor>
  <xdr:twoCellAnchor>
    <xdr:from>
      <xdr:col>6</xdr:col>
      <xdr:colOff>342900</xdr:colOff>
      <xdr:row>28</xdr:row>
      <xdr:rowOff>76200</xdr:rowOff>
    </xdr:from>
    <xdr:to>
      <xdr:col>8</xdr:col>
      <xdr:colOff>180975</xdr:colOff>
      <xdr:row>29</xdr:row>
      <xdr:rowOff>133350</xdr:rowOff>
    </xdr:to>
    <xdr:sp macro="" textlink="">
      <xdr:nvSpPr>
        <xdr:cNvPr id="26" name="正方形/長方形 25">
          <a:extLst>
            <a:ext uri="{FF2B5EF4-FFF2-40B4-BE49-F238E27FC236}">
              <a16:creationId xmlns:a16="http://schemas.microsoft.com/office/drawing/2014/main" id="{00000000-0008-0000-2F00-00001A000000}"/>
            </a:ext>
          </a:extLst>
        </xdr:cNvPr>
        <xdr:cNvSpPr/>
      </xdr:nvSpPr>
      <xdr:spPr>
        <a:xfrm>
          <a:off x="3867150" y="10553700"/>
          <a:ext cx="895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三次下請</a:t>
          </a:r>
        </a:p>
      </xdr:txBody>
    </xdr:sp>
    <xdr:clientData/>
  </xdr:twoCellAnchor>
  <xdr:oneCellAnchor>
    <xdr:from>
      <xdr:col>0</xdr:col>
      <xdr:colOff>59532</xdr:colOff>
      <xdr:row>33</xdr:row>
      <xdr:rowOff>133591</xdr:rowOff>
    </xdr:from>
    <xdr:ext cx="1190624" cy="459100"/>
    <xdr:sp macro="" textlink="">
      <xdr:nvSpPr>
        <xdr:cNvPr id="27" name="正方形/長方形 26">
          <a:extLst>
            <a:ext uri="{FF2B5EF4-FFF2-40B4-BE49-F238E27FC236}">
              <a16:creationId xmlns:a16="http://schemas.microsoft.com/office/drawing/2014/main" id="{00000000-0008-0000-2F00-00001B000000}"/>
            </a:ext>
          </a:extLst>
        </xdr:cNvPr>
        <xdr:cNvSpPr/>
      </xdr:nvSpPr>
      <xdr:spPr>
        <a:xfrm>
          <a:off x="59532" y="11620741"/>
          <a:ext cx="1190624" cy="459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1100">
              <a:solidFill>
                <a:sysClr val="windowText" lastClr="000000"/>
              </a:solidFill>
            </a:rPr>
            <a:t>※</a:t>
          </a:r>
          <a:r>
            <a:rPr kumimoji="1" lang="ja-JP" altLang="en-US" sz="1100">
              <a:solidFill>
                <a:sysClr val="windowText" lastClr="000000"/>
              </a:solidFill>
            </a:rPr>
            <a:t>かっこ内数字：</a:t>
          </a:r>
          <a:endParaRPr kumimoji="1" lang="en-US" altLang="ja-JP" sz="1100">
            <a:solidFill>
              <a:sysClr val="windowText" lastClr="000000"/>
            </a:solidFill>
          </a:endParaRPr>
        </a:p>
        <a:p>
          <a:pPr algn="ctr"/>
          <a:r>
            <a:rPr kumimoji="1" lang="ja-JP" altLang="en-US" sz="1100">
              <a:solidFill>
                <a:sysClr val="windowText" lastClr="000000"/>
              </a:solidFill>
            </a:rPr>
            <a:t>下請契約金額</a:t>
          </a:r>
        </a:p>
      </xdr:txBody>
    </xdr:sp>
    <xdr:clientData/>
  </xdr:oneCellAnchor>
  <xdr:oneCellAnchor>
    <xdr:from>
      <xdr:col>16</xdr:col>
      <xdr:colOff>723900</xdr:colOff>
      <xdr:row>15</xdr:row>
      <xdr:rowOff>180975</xdr:rowOff>
    </xdr:from>
    <xdr:ext cx="800219" cy="359073"/>
    <xdr:sp macro="" textlink="">
      <xdr:nvSpPr>
        <xdr:cNvPr id="28" name="テキスト ボックス 27">
          <a:extLst>
            <a:ext uri="{FF2B5EF4-FFF2-40B4-BE49-F238E27FC236}">
              <a16:creationId xmlns:a16="http://schemas.microsoft.com/office/drawing/2014/main" id="{00000000-0008-0000-2F00-00001C000000}"/>
            </a:ext>
          </a:extLst>
        </xdr:cNvPr>
        <xdr:cNvSpPr txBox="1"/>
      </xdr:nvSpPr>
      <xdr:spPr>
        <a:xfrm>
          <a:off x="9115425" y="6067425"/>
          <a:ext cx="800219" cy="359073"/>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記入例</a:t>
          </a:r>
          <a:endParaRPr kumimoji="1" lang="ja-JP" altLang="en-US" sz="1100"/>
        </a:p>
      </xdr:txBody>
    </xdr:sp>
    <xdr:clientData/>
  </xdr:oneCellAnchor>
  <xdr:twoCellAnchor>
    <xdr:from>
      <xdr:col>22</xdr:col>
      <xdr:colOff>0</xdr:colOff>
      <xdr:row>6</xdr:row>
      <xdr:rowOff>0</xdr:rowOff>
    </xdr:from>
    <xdr:to>
      <xdr:col>23</xdr:col>
      <xdr:colOff>592969</xdr:colOff>
      <xdr:row>7</xdr:row>
      <xdr:rowOff>200837</xdr:rowOff>
    </xdr:to>
    <xdr:sp macro="" textlink="">
      <xdr:nvSpPr>
        <xdr:cNvPr id="30" name="左矢印 1">
          <a:hlinkClick xmlns:r="http://schemas.openxmlformats.org/officeDocument/2006/relationships" r:id="rId1"/>
          <a:extLst>
            <a:ext uri="{FF2B5EF4-FFF2-40B4-BE49-F238E27FC236}">
              <a16:creationId xmlns:a16="http://schemas.microsoft.com/office/drawing/2014/main" id="{00000000-0008-0000-2F00-00001E000000}"/>
            </a:ext>
          </a:extLst>
        </xdr:cNvPr>
        <xdr:cNvSpPr/>
      </xdr:nvSpPr>
      <xdr:spPr>
        <a:xfrm>
          <a:off x="10144125" y="14763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7.xml><?xml version="1.0" encoding="utf-8"?>
<xdr:wsDr xmlns:xdr="http://schemas.openxmlformats.org/drawingml/2006/spreadsheetDrawing" xmlns:a="http://schemas.openxmlformats.org/drawingml/2006/main">
  <xdr:oneCellAnchor>
    <xdr:from>
      <xdr:col>44</xdr:col>
      <xdr:colOff>66675</xdr:colOff>
      <xdr:row>1</xdr:row>
      <xdr:rowOff>95250</xdr:rowOff>
    </xdr:from>
    <xdr:ext cx="800219" cy="359073"/>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7981950" y="200025"/>
          <a:ext cx="800219" cy="359073"/>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記入例</a:t>
          </a:r>
          <a:endParaRPr kumimoji="1" lang="ja-JP" altLang="en-US" sz="1100"/>
        </a:p>
      </xdr:txBody>
    </xdr:sp>
    <xdr:clientData/>
  </xdr:oneCellAnchor>
  <xdr:twoCellAnchor>
    <xdr:from>
      <xdr:col>84</xdr:col>
      <xdr:colOff>0</xdr:colOff>
      <xdr:row>5</xdr:row>
      <xdr:rowOff>0</xdr:rowOff>
    </xdr:from>
    <xdr:to>
      <xdr:col>89</xdr:col>
      <xdr:colOff>33375</xdr:colOff>
      <xdr:row>8</xdr:row>
      <xdr:rowOff>34150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3000-000004000000}"/>
            </a:ext>
          </a:extLst>
        </xdr:cNvPr>
        <xdr:cNvSpPr/>
      </xdr:nvSpPr>
      <xdr:spPr>
        <a:xfrm>
          <a:off x="13489781" y="94059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0</xdr:colOff>
      <xdr:row>4</xdr:row>
      <xdr:rowOff>0</xdr:rowOff>
    </xdr:from>
    <xdr:to>
      <xdr:col>5</xdr:col>
      <xdr:colOff>592969</xdr:colOff>
      <xdr:row>5</xdr:row>
      <xdr:rowOff>296087</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3100-000004000000}"/>
            </a:ext>
          </a:extLst>
        </xdr:cNvPr>
        <xdr:cNvSpPr/>
      </xdr:nvSpPr>
      <xdr:spPr>
        <a:xfrm>
          <a:off x="7179469" y="119062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9.xml><?xml version="1.0" encoding="utf-8"?>
<xdr:wsDr xmlns:xdr="http://schemas.openxmlformats.org/drawingml/2006/spreadsheetDrawing" xmlns:a="http://schemas.openxmlformats.org/drawingml/2006/main">
  <xdr:oneCellAnchor>
    <xdr:from>
      <xdr:col>0</xdr:col>
      <xdr:colOff>181368</xdr:colOff>
      <xdr:row>0</xdr:row>
      <xdr:rowOff>48397</xdr:rowOff>
    </xdr:from>
    <xdr:ext cx="11381982" cy="325730"/>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181368" y="48397"/>
          <a:ext cx="1138198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latin typeface="HGｺﾞｼｯｸM" panose="020B0609000000000000" pitchFamily="49" charset="-128"/>
              <a:ea typeface="HGｺﾞｼｯｸM" panose="020B0609000000000000" pitchFamily="49" charset="-128"/>
            </a:rPr>
            <a:t>水色</a:t>
          </a:r>
          <a:r>
            <a:rPr kumimoji="1" lang="en-US" altLang="ja-JP" sz="1400" b="1">
              <a:solidFill>
                <a:srgbClr val="FF0000"/>
              </a:solidFill>
              <a:latin typeface="HGｺﾞｼｯｸM" panose="020B0609000000000000" pitchFamily="49" charset="-128"/>
              <a:ea typeface="HGｺﾞｼｯｸM" panose="020B0609000000000000" pitchFamily="49" charset="-128"/>
            </a:rPr>
            <a:t>(</a:t>
          </a:r>
          <a:r>
            <a:rPr kumimoji="1" lang="ja-JP" altLang="en-US" sz="14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100" b="1">
              <a:solidFill>
                <a:srgbClr val="FF0000"/>
              </a:solidFill>
              <a:latin typeface="HGｺﾞｼｯｸM" panose="020B0609000000000000" pitchFamily="49" charset="-128"/>
              <a:ea typeface="HGｺﾞｼｯｸM" panose="020B0609000000000000" pitchFamily="49" charset="-128"/>
            </a:rPr>
            <a:t>※</a:t>
          </a:r>
          <a:r>
            <a:rPr kumimoji="1" lang="ja-JP" altLang="en-US" sz="11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9</xdr:col>
      <xdr:colOff>0</xdr:colOff>
      <xdr:row>41</xdr:row>
      <xdr:rowOff>0</xdr:rowOff>
    </xdr:from>
    <xdr:ext cx="184731" cy="264560"/>
    <xdr:sp macro="" textlink="">
      <xdr:nvSpPr>
        <xdr:cNvPr id="4" name="テキスト ボックス 3">
          <a:extLst>
            <a:ext uri="{FF2B5EF4-FFF2-40B4-BE49-F238E27FC236}">
              <a16:creationId xmlns:a16="http://schemas.microsoft.com/office/drawing/2014/main" id="{00000000-0008-0000-3200-000004000000}"/>
            </a:ext>
          </a:extLst>
        </xdr:cNvPr>
        <xdr:cNvSpPr txBox="1"/>
      </xdr:nvSpPr>
      <xdr:spPr>
        <a:xfrm>
          <a:off x="4259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56</xdr:row>
      <xdr:rowOff>0</xdr:rowOff>
    </xdr:from>
    <xdr:ext cx="184731" cy="264560"/>
    <xdr:sp macro="" textlink="">
      <xdr:nvSpPr>
        <xdr:cNvPr id="7" name="テキスト ボックス 6">
          <a:extLst>
            <a:ext uri="{FF2B5EF4-FFF2-40B4-BE49-F238E27FC236}">
              <a16:creationId xmlns:a16="http://schemas.microsoft.com/office/drawing/2014/main" id="{00000000-0008-0000-3200-000007000000}"/>
            </a:ext>
          </a:extLst>
        </xdr:cNvPr>
        <xdr:cNvSpPr txBox="1"/>
      </xdr:nvSpPr>
      <xdr:spPr>
        <a:xfrm>
          <a:off x="4259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71</xdr:row>
      <xdr:rowOff>0</xdr:rowOff>
    </xdr:from>
    <xdr:ext cx="184731" cy="264560"/>
    <xdr:sp macro="" textlink="">
      <xdr:nvSpPr>
        <xdr:cNvPr id="9" name="テキスト ボックス 8">
          <a:extLst>
            <a:ext uri="{FF2B5EF4-FFF2-40B4-BE49-F238E27FC236}">
              <a16:creationId xmlns:a16="http://schemas.microsoft.com/office/drawing/2014/main" id="{00000000-0008-0000-3200-000009000000}"/>
            </a:ext>
          </a:extLst>
        </xdr:cNvPr>
        <xdr:cNvSpPr txBox="1"/>
      </xdr:nvSpPr>
      <xdr:spPr>
        <a:xfrm>
          <a:off x="4259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88</xdr:row>
      <xdr:rowOff>0</xdr:rowOff>
    </xdr:from>
    <xdr:ext cx="184731" cy="264560"/>
    <xdr:sp macro="" textlink="">
      <xdr:nvSpPr>
        <xdr:cNvPr id="11" name="テキスト ボックス 10">
          <a:extLst>
            <a:ext uri="{FF2B5EF4-FFF2-40B4-BE49-F238E27FC236}">
              <a16:creationId xmlns:a16="http://schemas.microsoft.com/office/drawing/2014/main" id="{00000000-0008-0000-3200-00000B000000}"/>
            </a:ext>
          </a:extLst>
        </xdr:cNvPr>
        <xdr:cNvSpPr txBox="1"/>
      </xdr:nvSpPr>
      <xdr:spPr>
        <a:xfrm>
          <a:off x="4259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103</xdr:row>
      <xdr:rowOff>0</xdr:rowOff>
    </xdr:from>
    <xdr:ext cx="184731" cy="264560"/>
    <xdr:sp macro="" textlink="">
      <xdr:nvSpPr>
        <xdr:cNvPr id="13" name="テキスト ボックス 12">
          <a:extLst>
            <a:ext uri="{FF2B5EF4-FFF2-40B4-BE49-F238E27FC236}">
              <a16:creationId xmlns:a16="http://schemas.microsoft.com/office/drawing/2014/main" id="{00000000-0008-0000-3200-00000D000000}"/>
            </a:ext>
          </a:extLst>
        </xdr:cNvPr>
        <xdr:cNvSpPr txBox="1"/>
      </xdr:nvSpPr>
      <xdr:spPr>
        <a:xfrm>
          <a:off x="4259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118</xdr:row>
      <xdr:rowOff>0</xdr:rowOff>
    </xdr:from>
    <xdr:ext cx="184731" cy="264560"/>
    <xdr:sp macro="" textlink="">
      <xdr:nvSpPr>
        <xdr:cNvPr id="15" name="テキスト ボックス 14">
          <a:extLst>
            <a:ext uri="{FF2B5EF4-FFF2-40B4-BE49-F238E27FC236}">
              <a16:creationId xmlns:a16="http://schemas.microsoft.com/office/drawing/2014/main" id="{00000000-0008-0000-3200-00000F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16" name="テキスト ボックス 15">
          <a:extLst>
            <a:ext uri="{FF2B5EF4-FFF2-40B4-BE49-F238E27FC236}">
              <a16:creationId xmlns:a16="http://schemas.microsoft.com/office/drawing/2014/main" id="{00000000-0008-0000-3200-000010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17" name="テキスト ボックス 16">
          <a:extLst>
            <a:ext uri="{FF2B5EF4-FFF2-40B4-BE49-F238E27FC236}">
              <a16:creationId xmlns:a16="http://schemas.microsoft.com/office/drawing/2014/main" id="{00000000-0008-0000-3200-000011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18" name="テキスト ボックス 17">
          <a:extLst>
            <a:ext uri="{FF2B5EF4-FFF2-40B4-BE49-F238E27FC236}">
              <a16:creationId xmlns:a16="http://schemas.microsoft.com/office/drawing/2014/main" id="{00000000-0008-0000-3200-000012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19" name="テキスト ボックス 18">
          <a:extLst>
            <a:ext uri="{FF2B5EF4-FFF2-40B4-BE49-F238E27FC236}">
              <a16:creationId xmlns:a16="http://schemas.microsoft.com/office/drawing/2014/main" id="{00000000-0008-0000-3200-000013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0" name="テキスト ボックス 19">
          <a:extLst>
            <a:ext uri="{FF2B5EF4-FFF2-40B4-BE49-F238E27FC236}">
              <a16:creationId xmlns:a16="http://schemas.microsoft.com/office/drawing/2014/main" id="{00000000-0008-0000-3200-000014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21" name="テキスト ボックス 20">
          <a:extLst>
            <a:ext uri="{FF2B5EF4-FFF2-40B4-BE49-F238E27FC236}">
              <a16:creationId xmlns:a16="http://schemas.microsoft.com/office/drawing/2014/main" id="{00000000-0008-0000-3200-000015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2" name="テキスト ボックス 21">
          <a:extLst>
            <a:ext uri="{FF2B5EF4-FFF2-40B4-BE49-F238E27FC236}">
              <a16:creationId xmlns:a16="http://schemas.microsoft.com/office/drawing/2014/main" id="{00000000-0008-0000-3200-000016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23" name="テキスト ボックス 22">
          <a:extLst>
            <a:ext uri="{FF2B5EF4-FFF2-40B4-BE49-F238E27FC236}">
              <a16:creationId xmlns:a16="http://schemas.microsoft.com/office/drawing/2014/main" id="{00000000-0008-0000-3200-000017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4" name="テキスト ボックス 23">
          <a:extLst>
            <a:ext uri="{FF2B5EF4-FFF2-40B4-BE49-F238E27FC236}">
              <a16:creationId xmlns:a16="http://schemas.microsoft.com/office/drawing/2014/main" id="{00000000-0008-0000-3200-000018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31" name="テキスト ボックス 30">
          <a:extLst>
            <a:ext uri="{FF2B5EF4-FFF2-40B4-BE49-F238E27FC236}">
              <a16:creationId xmlns:a16="http://schemas.microsoft.com/office/drawing/2014/main" id="{00000000-0008-0000-3200-00001F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4" name="テキスト ボックス 33">
          <a:extLst>
            <a:ext uri="{FF2B5EF4-FFF2-40B4-BE49-F238E27FC236}">
              <a16:creationId xmlns:a16="http://schemas.microsoft.com/office/drawing/2014/main" id="{00000000-0008-0000-3200-000022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5" name="テキスト ボックス 34">
          <a:extLst>
            <a:ext uri="{FF2B5EF4-FFF2-40B4-BE49-F238E27FC236}">
              <a16:creationId xmlns:a16="http://schemas.microsoft.com/office/drawing/2014/main" id="{00000000-0008-0000-3200-000023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6" name="テキスト ボックス 35">
          <a:extLst>
            <a:ext uri="{FF2B5EF4-FFF2-40B4-BE49-F238E27FC236}">
              <a16:creationId xmlns:a16="http://schemas.microsoft.com/office/drawing/2014/main" id="{00000000-0008-0000-3200-000024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7" name="テキスト ボックス 36">
          <a:extLst>
            <a:ext uri="{FF2B5EF4-FFF2-40B4-BE49-F238E27FC236}">
              <a16:creationId xmlns:a16="http://schemas.microsoft.com/office/drawing/2014/main" id="{00000000-0008-0000-3200-000025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8" name="テキスト ボックス 37">
          <a:extLst>
            <a:ext uri="{FF2B5EF4-FFF2-40B4-BE49-F238E27FC236}">
              <a16:creationId xmlns:a16="http://schemas.microsoft.com/office/drawing/2014/main" id="{00000000-0008-0000-3200-000026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9" name="テキスト ボックス 38">
          <a:extLst>
            <a:ext uri="{FF2B5EF4-FFF2-40B4-BE49-F238E27FC236}">
              <a16:creationId xmlns:a16="http://schemas.microsoft.com/office/drawing/2014/main" id="{00000000-0008-0000-3200-000027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40" name="テキスト ボックス 39">
          <a:extLst>
            <a:ext uri="{FF2B5EF4-FFF2-40B4-BE49-F238E27FC236}">
              <a16:creationId xmlns:a16="http://schemas.microsoft.com/office/drawing/2014/main" id="{00000000-0008-0000-3200-00002800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41" name="テキスト ボックス 40">
          <a:extLst>
            <a:ext uri="{FF2B5EF4-FFF2-40B4-BE49-F238E27FC236}">
              <a16:creationId xmlns:a16="http://schemas.microsoft.com/office/drawing/2014/main" id="{00000000-0008-0000-3200-00002900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42" name="テキスト ボックス 41">
          <a:extLst>
            <a:ext uri="{FF2B5EF4-FFF2-40B4-BE49-F238E27FC236}">
              <a16:creationId xmlns:a16="http://schemas.microsoft.com/office/drawing/2014/main" id="{00000000-0008-0000-3200-00002A00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43" name="テキスト ボックス 42">
          <a:extLst>
            <a:ext uri="{FF2B5EF4-FFF2-40B4-BE49-F238E27FC236}">
              <a16:creationId xmlns:a16="http://schemas.microsoft.com/office/drawing/2014/main" id="{00000000-0008-0000-3200-00002B00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44" name="テキスト ボックス 43">
          <a:extLst>
            <a:ext uri="{FF2B5EF4-FFF2-40B4-BE49-F238E27FC236}">
              <a16:creationId xmlns:a16="http://schemas.microsoft.com/office/drawing/2014/main" id="{00000000-0008-0000-3200-00002C00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45" name="テキスト ボックス 44">
          <a:extLst>
            <a:ext uri="{FF2B5EF4-FFF2-40B4-BE49-F238E27FC236}">
              <a16:creationId xmlns:a16="http://schemas.microsoft.com/office/drawing/2014/main" id="{00000000-0008-0000-3200-00002D000000}"/>
            </a:ext>
          </a:extLst>
        </xdr:cNvPr>
        <xdr:cNvSpPr txBox="1"/>
      </xdr:nvSpPr>
      <xdr:spPr>
        <a:xfrm>
          <a:off x="13022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46" name="テキスト ボックス 45">
          <a:extLst>
            <a:ext uri="{FF2B5EF4-FFF2-40B4-BE49-F238E27FC236}">
              <a16:creationId xmlns:a16="http://schemas.microsoft.com/office/drawing/2014/main" id="{00000000-0008-0000-3200-00002E000000}"/>
            </a:ext>
          </a:extLst>
        </xdr:cNvPr>
        <xdr:cNvSpPr txBox="1"/>
      </xdr:nvSpPr>
      <xdr:spPr>
        <a:xfrm>
          <a:off x="13022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47" name="テキスト ボックス 46">
          <a:extLst>
            <a:ext uri="{FF2B5EF4-FFF2-40B4-BE49-F238E27FC236}">
              <a16:creationId xmlns:a16="http://schemas.microsoft.com/office/drawing/2014/main" id="{00000000-0008-0000-3200-00002F000000}"/>
            </a:ext>
          </a:extLst>
        </xdr:cNvPr>
        <xdr:cNvSpPr txBox="1"/>
      </xdr:nvSpPr>
      <xdr:spPr>
        <a:xfrm>
          <a:off x="13022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1" name="テキスト ボックス 50">
          <a:extLst>
            <a:ext uri="{FF2B5EF4-FFF2-40B4-BE49-F238E27FC236}">
              <a16:creationId xmlns:a16="http://schemas.microsoft.com/office/drawing/2014/main" id="{00000000-0008-0000-3200-000033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2" name="テキスト ボックス 51">
          <a:extLst>
            <a:ext uri="{FF2B5EF4-FFF2-40B4-BE49-F238E27FC236}">
              <a16:creationId xmlns:a16="http://schemas.microsoft.com/office/drawing/2014/main" id="{00000000-0008-0000-3200-000034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3" name="テキスト ボックス 52">
          <a:extLst>
            <a:ext uri="{FF2B5EF4-FFF2-40B4-BE49-F238E27FC236}">
              <a16:creationId xmlns:a16="http://schemas.microsoft.com/office/drawing/2014/main" id="{00000000-0008-0000-3200-000035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4" name="テキスト ボックス 53">
          <a:extLst>
            <a:ext uri="{FF2B5EF4-FFF2-40B4-BE49-F238E27FC236}">
              <a16:creationId xmlns:a16="http://schemas.microsoft.com/office/drawing/2014/main" id="{00000000-0008-0000-3200-000036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5" name="テキスト ボックス 54">
          <a:extLst>
            <a:ext uri="{FF2B5EF4-FFF2-40B4-BE49-F238E27FC236}">
              <a16:creationId xmlns:a16="http://schemas.microsoft.com/office/drawing/2014/main" id="{00000000-0008-0000-3200-000037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6" name="テキスト ボックス 55">
          <a:extLst>
            <a:ext uri="{FF2B5EF4-FFF2-40B4-BE49-F238E27FC236}">
              <a16:creationId xmlns:a16="http://schemas.microsoft.com/office/drawing/2014/main" id="{00000000-0008-0000-3200-000038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7" name="テキスト ボックス 56">
          <a:extLst>
            <a:ext uri="{FF2B5EF4-FFF2-40B4-BE49-F238E27FC236}">
              <a16:creationId xmlns:a16="http://schemas.microsoft.com/office/drawing/2014/main" id="{00000000-0008-0000-3200-000039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8" name="テキスト ボックス 57">
          <a:extLst>
            <a:ext uri="{FF2B5EF4-FFF2-40B4-BE49-F238E27FC236}">
              <a16:creationId xmlns:a16="http://schemas.microsoft.com/office/drawing/2014/main" id="{00000000-0008-0000-3200-00003A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9" name="テキスト ボックス 58">
          <a:extLst>
            <a:ext uri="{FF2B5EF4-FFF2-40B4-BE49-F238E27FC236}">
              <a16:creationId xmlns:a16="http://schemas.microsoft.com/office/drawing/2014/main" id="{00000000-0008-0000-3200-00003B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0" name="テキスト ボックス 59">
          <a:extLst>
            <a:ext uri="{FF2B5EF4-FFF2-40B4-BE49-F238E27FC236}">
              <a16:creationId xmlns:a16="http://schemas.microsoft.com/office/drawing/2014/main" id="{00000000-0008-0000-3200-00003C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1" name="テキスト ボックス 60">
          <a:extLst>
            <a:ext uri="{FF2B5EF4-FFF2-40B4-BE49-F238E27FC236}">
              <a16:creationId xmlns:a16="http://schemas.microsoft.com/office/drawing/2014/main" id="{00000000-0008-0000-3200-00003D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2" name="テキスト ボックス 61">
          <a:extLst>
            <a:ext uri="{FF2B5EF4-FFF2-40B4-BE49-F238E27FC236}">
              <a16:creationId xmlns:a16="http://schemas.microsoft.com/office/drawing/2014/main" id="{00000000-0008-0000-3200-00003E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118</xdr:row>
      <xdr:rowOff>0</xdr:rowOff>
    </xdr:from>
    <xdr:ext cx="184731" cy="264560"/>
    <xdr:sp macro="" textlink="">
      <xdr:nvSpPr>
        <xdr:cNvPr id="70" name="テキスト ボックス 69">
          <a:extLst>
            <a:ext uri="{FF2B5EF4-FFF2-40B4-BE49-F238E27FC236}">
              <a16:creationId xmlns:a16="http://schemas.microsoft.com/office/drawing/2014/main" id="{00000000-0008-0000-3200-000046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1" name="テキスト ボックス 70">
          <a:extLst>
            <a:ext uri="{FF2B5EF4-FFF2-40B4-BE49-F238E27FC236}">
              <a16:creationId xmlns:a16="http://schemas.microsoft.com/office/drawing/2014/main" id="{00000000-0008-0000-3200-000047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2" name="テキスト ボックス 71">
          <a:extLst>
            <a:ext uri="{FF2B5EF4-FFF2-40B4-BE49-F238E27FC236}">
              <a16:creationId xmlns:a16="http://schemas.microsoft.com/office/drawing/2014/main" id="{00000000-0008-0000-3200-000048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3" name="テキスト ボックス 72">
          <a:extLst>
            <a:ext uri="{FF2B5EF4-FFF2-40B4-BE49-F238E27FC236}">
              <a16:creationId xmlns:a16="http://schemas.microsoft.com/office/drawing/2014/main" id="{00000000-0008-0000-3200-000049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4" name="テキスト ボックス 73">
          <a:extLst>
            <a:ext uri="{FF2B5EF4-FFF2-40B4-BE49-F238E27FC236}">
              <a16:creationId xmlns:a16="http://schemas.microsoft.com/office/drawing/2014/main" id="{00000000-0008-0000-3200-00004A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81" name="テキスト ボックス 80">
          <a:extLst>
            <a:ext uri="{FF2B5EF4-FFF2-40B4-BE49-F238E27FC236}">
              <a16:creationId xmlns:a16="http://schemas.microsoft.com/office/drawing/2014/main" id="{00000000-0008-0000-3200-000051000000}"/>
            </a:ext>
          </a:extLst>
        </xdr:cNvPr>
        <xdr:cNvSpPr txBox="1"/>
      </xdr:nvSpPr>
      <xdr:spPr>
        <a:xfrm>
          <a:off x="20645351" y="161343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82" name="テキスト ボックス 81">
          <a:extLst>
            <a:ext uri="{FF2B5EF4-FFF2-40B4-BE49-F238E27FC236}">
              <a16:creationId xmlns:a16="http://schemas.microsoft.com/office/drawing/2014/main" id="{00000000-0008-0000-3200-000052000000}"/>
            </a:ext>
          </a:extLst>
        </xdr:cNvPr>
        <xdr:cNvSpPr txBox="1"/>
      </xdr:nvSpPr>
      <xdr:spPr>
        <a:xfrm>
          <a:off x="20645351" y="161343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59</xdr:col>
      <xdr:colOff>0</xdr:colOff>
      <xdr:row>41</xdr:row>
      <xdr:rowOff>0</xdr:rowOff>
    </xdr:from>
    <xdr:ext cx="184731" cy="264560"/>
    <xdr:sp macro="" textlink="">
      <xdr:nvSpPr>
        <xdr:cNvPr id="83" name="テキスト ボックス 82">
          <a:extLst>
            <a:ext uri="{FF2B5EF4-FFF2-40B4-BE49-F238E27FC236}">
              <a16:creationId xmlns:a16="http://schemas.microsoft.com/office/drawing/2014/main" id="{00000000-0008-0000-3200-00005300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84" name="テキスト ボックス 83">
          <a:extLst>
            <a:ext uri="{FF2B5EF4-FFF2-40B4-BE49-F238E27FC236}">
              <a16:creationId xmlns:a16="http://schemas.microsoft.com/office/drawing/2014/main" id="{00000000-0008-0000-3200-00005400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85" name="テキスト ボックス 84">
          <a:extLst>
            <a:ext uri="{FF2B5EF4-FFF2-40B4-BE49-F238E27FC236}">
              <a16:creationId xmlns:a16="http://schemas.microsoft.com/office/drawing/2014/main" id="{00000000-0008-0000-3200-00005500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86" name="テキスト ボックス 85">
          <a:extLst>
            <a:ext uri="{FF2B5EF4-FFF2-40B4-BE49-F238E27FC236}">
              <a16:creationId xmlns:a16="http://schemas.microsoft.com/office/drawing/2014/main" id="{00000000-0008-0000-3200-00005600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87" name="テキスト ボックス 86">
          <a:extLst>
            <a:ext uri="{FF2B5EF4-FFF2-40B4-BE49-F238E27FC236}">
              <a16:creationId xmlns:a16="http://schemas.microsoft.com/office/drawing/2014/main" id="{00000000-0008-0000-3200-00005700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8" name="テキスト ボックス 87">
          <a:extLst>
            <a:ext uri="{FF2B5EF4-FFF2-40B4-BE49-F238E27FC236}">
              <a16:creationId xmlns:a16="http://schemas.microsoft.com/office/drawing/2014/main" id="{00000000-0008-0000-3200-000058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9" name="テキスト ボックス 88">
          <a:extLst>
            <a:ext uri="{FF2B5EF4-FFF2-40B4-BE49-F238E27FC236}">
              <a16:creationId xmlns:a16="http://schemas.microsoft.com/office/drawing/2014/main" id="{00000000-0008-0000-3200-000059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0" name="テキスト ボックス 89">
          <a:extLst>
            <a:ext uri="{FF2B5EF4-FFF2-40B4-BE49-F238E27FC236}">
              <a16:creationId xmlns:a16="http://schemas.microsoft.com/office/drawing/2014/main" id="{00000000-0008-0000-3200-00005A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1" name="テキスト ボックス 90">
          <a:extLst>
            <a:ext uri="{FF2B5EF4-FFF2-40B4-BE49-F238E27FC236}">
              <a16:creationId xmlns:a16="http://schemas.microsoft.com/office/drawing/2014/main" id="{00000000-0008-0000-3200-00005B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2" name="テキスト ボックス 91">
          <a:extLst>
            <a:ext uri="{FF2B5EF4-FFF2-40B4-BE49-F238E27FC236}">
              <a16:creationId xmlns:a16="http://schemas.microsoft.com/office/drawing/2014/main" id="{00000000-0008-0000-3200-00005C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3" name="テキスト ボックス 92">
          <a:extLst>
            <a:ext uri="{FF2B5EF4-FFF2-40B4-BE49-F238E27FC236}">
              <a16:creationId xmlns:a16="http://schemas.microsoft.com/office/drawing/2014/main" id="{00000000-0008-0000-3200-00005D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4" name="テキスト ボックス 93">
          <a:extLst>
            <a:ext uri="{FF2B5EF4-FFF2-40B4-BE49-F238E27FC236}">
              <a16:creationId xmlns:a16="http://schemas.microsoft.com/office/drawing/2014/main" id="{00000000-0008-0000-3200-00005E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5" name="テキスト ボックス 94">
          <a:extLst>
            <a:ext uri="{FF2B5EF4-FFF2-40B4-BE49-F238E27FC236}">
              <a16:creationId xmlns:a16="http://schemas.microsoft.com/office/drawing/2014/main" id="{00000000-0008-0000-3200-00005F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6" name="テキスト ボックス 95">
          <a:extLst>
            <a:ext uri="{FF2B5EF4-FFF2-40B4-BE49-F238E27FC236}">
              <a16:creationId xmlns:a16="http://schemas.microsoft.com/office/drawing/2014/main" id="{00000000-0008-0000-3200-000060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7" name="テキスト ボックス 96">
          <a:extLst>
            <a:ext uri="{FF2B5EF4-FFF2-40B4-BE49-F238E27FC236}">
              <a16:creationId xmlns:a16="http://schemas.microsoft.com/office/drawing/2014/main" id="{00000000-0008-0000-3200-000061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8" name="テキスト ボックス 97">
          <a:extLst>
            <a:ext uri="{FF2B5EF4-FFF2-40B4-BE49-F238E27FC236}">
              <a16:creationId xmlns:a16="http://schemas.microsoft.com/office/drawing/2014/main" id="{00000000-0008-0000-3200-000062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9" name="テキスト ボックス 98">
          <a:extLst>
            <a:ext uri="{FF2B5EF4-FFF2-40B4-BE49-F238E27FC236}">
              <a16:creationId xmlns:a16="http://schemas.microsoft.com/office/drawing/2014/main" id="{00000000-0008-0000-3200-000063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0" name="テキスト ボックス 99">
          <a:extLst>
            <a:ext uri="{FF2B5EF4-FFF2-40B4-BE49-F238E27FC236}">
              <a16:creationId xmlns:a16="http://schemas.microsoft.com/office/drawing/2014/main" id="{00000000-0008-0000-3200-000064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1" name="テキスト ボックス 100">
          <a:extLst>
            <a:ext uri="{FF2B5EF4-FFF2-40B4-BE49-F238E27FC236}">
              <a16:creationId xmlns:a16="http://schemas.microsoft.com/office/drawing/2014/main" id="{00000000-0008-0000-3200-000065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2" name="テキスト ボックス 101">
          <a:extLst>
            <a:ext uri="{FF2B5EF4-FFF2-40B4-BE49-F238E27FC236}">
              <a16:creationId xmlns:a16="http://schemas.microsoft.com/office/drawing/2014/main" id="{00000000-0008-0000-3200-000066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3" name="テキスト ボックス 102">
          <a:extLst>
            <a:ext uri="{FF2B5EF4-FFF2-40B4-BE49-F238E27FC236}">
              <a16:creationId xmlns:a16="http://schemas.microsoft.com/office/drawing/2014/main" id="{00000000-0008-0000-3200-000067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4" name="テキスト ボックス 103">
          <a:extLst>
            <a:ext uri="{FF2B5EF4-FFF2-40B4-BE49-F238E27FC236}">
              <a16:creationId xmlns:a16="http://schemas.microsoft.com/office/drawing/2014/main" id="{00000000-0008-0000-3200-000068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 name="テキスト ボックス 104">
          <a:extLst>
            <a:ext uri="{FF2B5EF4-FFF2-40B4-BE49-F238E27FC236}">
              <a16:creationId xmlns:a16="http://schemas.microsoft.com/office/drawing/2014/main" id="{00000000-0008-0000-3200-000069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118</xdr:row>
      <xdr:rowOff>0</xdr:rowOff>
    </xdr:from>
    <xdr:ext cx="184731" cy="264560"/>
    <xdr:sp macro="" textlink="">
      <xdr:nvSpPr>
        <xdr:cNvPr id="112" name="テキスト ボックス 111">
          <a:extLst>
            <a:ext uri="{FF2B5EF4-FFF2-40B4-BE49-F238E27FC236}">
              <a16:creationId xmlns:a16="http://schemas.microsoft.com/office/drawing/2014/main" id="{00000000-0008-0000-3200-000070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3" name="テキスト ボックス 112">
          <a:extLst>
            <a:ext uri="{FF2B5EF4-FFF2-40B4-BE49-F238E27FC236}">
              <a16:creationId xmlns:a16="http://schemas.microsoft.com/office/drawing/2014/main" id="{00000000-0008-0000-3200-000071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4" name="テキスト ボックス 113">
          <a:extLst>
            <a:ext uri="{FF2B5EF4-FFF2-40B4-BE49-F238E27FC236}">
              <a16:creationId xmlns:a16="http://schemas.microsoft.com/office/drawing/2014/main" id="{00000000-0008-0000-3200-000072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5" name="テキスト ボックス 114">
          <a:extLst>
            <a:ext uri="{FF2B5EF4-FFF2-40B4-BE49-F238E27FC236}">
              <a16:creationId xmlns:a16="http://schemas.microsoft.com/office/drawing/2014/main" id="{00000000-0008-0000-3200-000073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6" name="テキスト ボックス 115">
          <a:extLst>
            <a:ext uri="{FF2B5EF4-FFF2-40B4-BE49-F238E27FC236}">
              <a16:creationId xmlns:a16="http://schemas.microsoft.com/office/drawing/2014/main" id="{00000000-0008-0000-3200-000074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41</xdr:row>
      <xdr:rowOff>0</xdr:rowOff>
    </xdr:from>
    <xdr:ext cx="184731" cy="264560"/>
    <xdr:sp macro="" textlink="">
      <xdr:nvSpPr>
        <xdr:cNvPr id="125" name="テキスト ボックス 124">
          <a:extLst>
            <a:ext uri="{FF2B5EF4-FFF2-40B4-BE49-F238E27FC236}">
              <a16:creationId xmlns:a16="http://schemas.microsoft.com/office/drawing/2014/main" id="{00000000-0008-0000-3200-00007D000000}"/>
            </a:ext>
          </a:extLst>
        </xdr:cNvPr>
        <xdr:cNvSpPr txBox="1"/>
      </xdr:nvSpPr>
      <xdr:spPr>
        <a:xfrm>
          <a:off x="3060954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26" name="テキスト ボックス 125">
          <a:extLst>
            <a:ext uri="{FF2B5EF4-FFF2-40B4-BE49-F238E27FC236}">
              <a16:creationId xmlns:a16="http://schemas.microsoft.com/office/drawing/2014/main" id="{00000000-0008-0000-3200-00007E00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27" name="テキスト ボックス 126">
          <a:extLst>
            <a:ext uri="{FF2B5EF4-FFF2-40B4-BE49-F238E27FC236}">
              <a16:creationId xmlns:a16="http://schemas.microsoft.com/office/drawing/2014/main" id="{00000000-0008-0000-3200-00007F00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28" name="テキスト ボックス 127">
          <a:extLst>
            <a:ext uri="{FF2B5EF4-FFF2-40B4-BE49-F238E27FC236}">
              <a16:creationId xmlns:a16="http://schemas.microsoft.com/office/drawing/2014/main" id="{00000000-0008-0000-3200-00008000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9" name="テキスト ボックス 128">
          <a:extLst>
            <a:ext uri="{FF2B5EF4-FFF2-40B4-BE49-F238E27FC236}">
              <a16:creationId xmlns:a16="http://schemas.microsoft.com/office/drawing/2014/main" id="{00000000-0008-0000-3200-00008100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0" name="テキスト ボックス 129">
          <a:extLst>
            <a:ext uri="{FF2B5EF4-FFF2-40B4-BE49-F238E27FC236}">
              <a16:creationId xmlns:a16="http://schemas.microsoft.com/office/drawing/2014/main" id="{00000000-0008-0000-3200-000082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1" name="テキスト ボックス 130">
          <a:extLst>
            <a:ext uri="{FF2B5EF4-FFF2-40B4-BE49-F238E27FC236}">
              <a16:creationId xmlns:a16="http://schemas.microsoft.com/office/drawing/2014/main" id="{00000000-0008-0000-3200-000083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2" name="テキスト ボックス 131">
          <a:extLst>
            <a:ext uri="{FF2B5EF4-FFF2-40B4-BE49-F238E27FC236}">
              <a16:creationId xmlns:a16="http://schemas.microsoft.com/office/drawing/2014/main" id="{00000000-0008-0000-3200-000084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3" name="テキスト ボックス 132">
          <a:extLst>
            <a:ext uri="{FF2B5EF4-FFF2-40B4-BE49-F238E27FC236}">
              <a16:creationId xmlns:a16="http://schemas.microsoft.com/office/drawing/2014/main" id="{00000000-0008-0000-3200-000085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4" name="テキスト ボックス 133">
          <a:extLst>
            <a:ext uri="{FF2B5EF4-FFF2-40B4-BE49-F238E27FC236}">
              <a16:creationId xmlns:a16="http://schemas.microsoft.com/office/drawing/2014/main" id="{00000000-0008-0000-3200-000086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5" name="テキスト ボックス 134">
          <a:extLst>
            <a:ext uri="{FF2B5EF4-FFF2-40B4-BE49-F238E27FC236}">
              <a16:creationId xmlns:a16="http://schemas.microsoft.com/office/drawing/2014/main" id="{00000000-0008-0000-3200-000087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6" name="テキスト ボックス 135">
          <a:extLst>
            <a:ext uri="{FF2B5EF4-FFF2-40B4-BE49-F238E27FC236}">
              <a16:creationId xmlns:a16="http://schemas.microsoft.com/office/drawing/2014/main" id="{00000000-0008-0000-3200-000088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7" name="テキスト ボックス 136">
          <a:extLst>
            <a:ext uri="{FF2B5EF4-FFF2-40B4-BE49-F238E27FC236}">
              <a16:creationId xmlns:a16="http://schemas.microsoft.com/office/drawing/2014/main" id="{00000000-0008-0000-3200-000089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 name="テキスト ボックス 137">
          <a:extLst>
            <a:ext uri="{FF2B5EF4-FFF2-40B4-BE49-F238E27FC236}">
              <a16:creationId xmlns:a16="http://schemas.microsoft.com/office/drawing/2014/main" id="{00000000-0008-0000-3200-00008A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9" name="テキスト ボックス 138">
          <a:extLst>
            <a:ext uri="{FF2B5EF4-FFF2-40B4-BE49-F238E27FC236}">
              <a16:creationId xmlns:a16="http://schemas.microsoft.com/office/drawing/2014/main" id="{00000000-0008-0000-3200-00008B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 name="テキスト ボックス 139">
          <a:extLst>
            <a:ext uri="{FF2B5EF4-FFF2-40B4-BE49-F238E27FC236}">
              <a16:creationId xmlns:a16="http://schemas.microsoft.com/office/drawing/2014/main" id="{00000000-0008-0000-3200-00008C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1" name="テキスト ボックス 140">
          <a:extLst>
            <a:ext uri="{FF2B5EF4-FFF2-40B4-BE49-F238E27FC236}">
              <a16:creationId xmlns:a16="http://schemas.microsoft.com/office/drawing/2014/main" id="{00000000-0008-0000-3200-00008D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2" name="テキスト ボックス 141">
          <a:extLst>
            <a:ext uri="{FF2B5EF4-FFF2-40B4-BE49-F238E27FC236}">
              <a16:creationId xmlns:a16="http://schemas.microsoft.com/office/drawing/2014/main" id="{00000000-0008-0000-3200-00008E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3" name="テキスト ボックス 142">
          <a:extLst>
            <a:ext uri="{FF2B5EF4-FFF2-40B4-BE49-F238E27FC236}">
              <a16:creationId xmlns:a16="http://schemas.microsoft.com/office/drawing/2014/main" id="{00000000-0008-0000-3200-00008F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4" name="テキスト ボックス 143">
          <a:extLst>
            <a:ext uri="{FF2B5EF4-FFF2-40B4-BE49-F238E27FC236}">
              <a16:creationId xmlns:a16="http://schemas.microsoft.com/office/drawing/2014/main" id="{00000000-0008-0000-3200-000090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5" name="テキスト ボックス 144">
          <a:extLst>
            <a:ext uri="{FF2B5EF4-FFF2-40B4-BE49-F238E27FC236}">
              <a16:creationId xmlns:a16="http://schemas.microsoft.com/office/drawing/2014/main" id="{00000000-0008-0000-3200-000091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6" name="テキスト ボックス 145">
          <a:extLst>
            <a:ext uri="{FF2B5EF4-FFF2-40B4-BE49-F238E27FC236}">
              <a16:creationId xmlns:a16="http://schemas.microsoft.com/office/drawing/2014/main" id="{00000000-0008-0000-3200-000092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7" name="テキスト ボックス 146">
          <a:extLst>
            <a:ext uri="{FF2B5EF4-FFF2-40B4-BE49-F238E27FC236}">
              <a16:creationId xmlns:a16="http://schemas.microsoft.com/office/drawing/2014/main" id="{00000000-0008-0000-3200-000093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118</xdr:row>
      <xdr:rowOff>0</xdr:rowOff>
    </xdr:from>
    <xdr:ext cx="184731" cy="264560"/>
    <xdr:sp macro="" textlink="">
      <xdr:nvSpPr>
        <xdr:cNvPr id="155" name="テキスト ボックス 154">
          <a:extLst>
            <a:ext uri="{FF2B5EF4-FFF2-40B4-BE49-F238E27FC236}">
              <a16:creationId xmlns:a16="http://schemas.microsoft.com/office/drawing/2014/main" id="{00000000-0008-0000-3200-00009B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6" name="テキスト ボックス 155">
          <a:extLst>
            <a:ext uri="{FF2B5EF4-FFF2-40B4-BE49-F238E27FC236}">
              <a16:creationId xmlns:a16="http://schemas.microsoft.com/office/drawing/2014/main" id="{00000000-0008-0000-3200-00009C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7" name="テキスト ボックス 156">
          <a:extLst>
            <a:ext uri="{FF2B5EF4-FFF2-40B4-BE49-F238E27FC236}">
              <a16:creationId xmlns:a16="http://schemas.microsoft.com/office/drawing/2014/main" id="{00000000-0008-0000-3200-00009D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8" name="テキスト ボックス 157">
          <a:extLst>
            <a:ext uri="{FF2B5EF4-FFF2-40B4-BE49-F238E27FC236}">
              <a16:creationId xmlns:a16="http://schemas.microsoft.com/office/drawing/2014/main" id="{00000000-0008-0000-3200-00009E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9" name="テキスト ボックス 158">
          <a:extLst>
            <a:ext uri="{FF2B5EF4-FFF2-40B4-BE49-F238E27FC236}">
              <a16:creationId xmlns:a16="http://schemas.microsoft.com/office/drawing/2014/main" id="{00000000-0008-0000-3200-00009F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41</xdr:row>
      <xdr:rowOff>0</xdr:rowOff>
    </xdr:from>
    <xdr:ext cx="184731" cy="264560"/>
    <xdr:sp macro="" textlink="">
      <xdr:nvSpPr>
        <xdr:cNvPr id="168" name="テキスト ボックス 167">
          <a:extLst>
            <a:ext uri="{FF2B5EF4-FFF2-40B4-BE49-F238E27FC236}">
              <a16:creationId xmlns:a16="http://schemas.microsoft.com/office/drawing/2014/main" id="{00000000-0008-0000-3200-0000A8000000}"/>
            </a:ext>
          </a:extLst>
        </xdr:cNvPr>
        <xdr:cNvSpPr txBox="1"/>
      </xdr:nvSpPr>
      <xdr:spPr>
        <a:xfrm>
          <a:off x="3060954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69" name="テキスト ボックス 168">
          <a:extLst>
            <a:ext uri="{FF2B5EF4-FFF2-40B4-BE49-F238E27FC236}">
              <a16:creationId xmlns:a16="http://schemas.microsoft.com/office/drawing/2014/main" id="{00000000-0008-0000-3200-0000A900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70" name="テキスト ボックス 169">
          <a:extLst>
            <a:ext uri="{FF2B5EF4-FFF2-40B4-BE49-F238E27FC236}">
              <a16:creationId xmlns:a16="http://schemas.microsoft.com/office/drawing/2014/main" id="{00000000-0008-0000-3200-0000AA00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71" name="テキスト ボックス 170">
          <a:extLst>
            <a:ext uri="{FF2B5EF4-FFF2-40B4-BE49-F238E27FC236}">
              <a16:creationId xmlns:a16="http://schemas.microsoft.com/office/drawing/2014/main" id="{00000000-0008-0000-3200-0000AB00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72" name="テキスト ボックス 171">
          <a:extLst>
            <a:ext uri="{FF2B5EF4-FFF2-40B4-BE49-F238E27FC236}">
              <a16:creationId xmlns:a16="http://schemas.microsoft.com/office/drawing/2014/main" id="{00000000-0008-0000-3200-0000AC00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3" name="テキスト ボックス 172">
          <a:extLst>
            <a:ext uri="{FF2B5EF4-FFF2-40B4-BE49-F238E27FC236}">
              <a16:creationId xmlns:a16="http://schemas.microsoft.com/office/drawing/2014/main" id="{00000000-0008-0000-3200-0000AD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4" name="テキスト ボックス 173">
          <a:extLst>
            <a:ext uri="{FF2B5EF4-FFF2-40B4-BE49-F238E27FC236}">
              <a16:creationId xmlns:a16="http://schemas.microsoft.com/office/drawing/2014/main" id="{00000000-0008-0000-3200-0000AE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5" name="テキスト ボックス 174">
          <a:extLst>
            <a:ext uri="{FF2B5EF4-FFF2-40B4-BE49-F238E27FC236}">
              <a16:creationId xmlns:a16="http://schemas.microsoft.com/office/drawing/2014/main" id="{00000000-0008-0000-3200-0000AF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6" name="テキスト ボックス 175">
          <a:extLst>
            <a:ext uri="{FF2B5EF4-FFF2-40B4-BE49-F238E27FC236}">
              <a16:creationId xmlns:a16="http://schemas.microsoft.com/office/drawing/2014/main" id="{00000000-0008-0000-3200-0000B0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7" name="テキスト ボックス 176">
          <a:extLst>
            <a:ext uri="{FF2B5EF4-FFF2-40B4-BE49-F238E27FC236}">
              <a16:creationId xmlns:a16="http://schemas.microsoft.com/office/drawing/2014/main" id="{00000000-0008-0000-3200-0000B1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8" name="テキスト ボックス 177">
          <a:extLst>
            <a:ext uri="{FF2B5EF4-FFF2-40B4-BE49-F238E27FC236}">
              <a16:creationId xmlns:a16="http://schemas.microsoft.com/office/drawing/2014/main" id="{00000000-0008-0000-3200-0000B2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79" name="テキスト ボックス 178">
          <a:extLst>
            <a:ext uri="{FF2B5EF4-FFF2-40B4-BE49-F238E27FC236}">
              <a16:creationId xmlns:a16="http://schemas.microsoft.com/office/drawing/2014/main" id="{00000000-0008-0000-3200-0000B3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0" name="テキスト ボックス 179">
          <a:extLst>
            <a:ext uri="{FF2B5EF4-FFF2-40B4-BE49-F238E27FC236}">
              <a16:creationId xmlns:a16="http://schemas.microsoft.com/office/drawing/2014/main" id="{00000000-0008-0000-3200-0000B4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1" name="テキスト ボックス 180">
          <a:extLst>
            <a:ext uri="{FF2B5EF4-FFF2-40B4-BE49-F238E27FC236}">
              <a16:creationId xmlns:a16="http://schemas.microsoft.com/office/drawing/2014/main" id="{00000000-0008-0000-3200-0000B5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2" name="テキスト ボックス 181">
          <a:extLst>
            <a:ext uri="{FF2B5EF4-FFF2-40B4-BE49-F238E27FC236}">
              <a16:creationId xmlns:a16="http://schemas.microsoft.com/office/drawing/2014/main" id="{00000000-0008-0000-3200-0000B6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3" name="テキスト ボックス 182">
          <a:extLst>
            <a:ext uri="{FF2B5EF4-FFF2-40B4-BE49-F238E27FC236}">
              <a16:creationId xmlns:a16="http://schemas.microsoft.com/office/drawing/2014/main" id="{00000000-0008-0000-3200-0000B7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4" name="テキスト ボックス 183">
          <a:extLst>
            <a:ext uri="{FF2B5EF4-FFF2-40B4-BE49-F238E27FC236}">
              <a16:creationId xmlns:a16="http://schemas.microsoft.com/office/drawing/2014/main" id="{00000000-0008-0000-3200-0000B8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5" name="テキスト ボックス 184">
          <a:extLst>
            <a:ext uri="{FF2B5EF4-FFF2-40B4-BE49-F238E27FC236}">
              <a16:creationId xmlns:a16="http://schemas.microsoft.com/office/drawing/2014/main" id="{00000000-0008-0000-3200-0000B9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6" name="テキスト ボックス 185">
          <a:extLst>
            <a:ext uri="{FF2B5EF4-FFF2-40B4-BE49-F238E27FC236}">
              <a16:creationId xmlns:a16="http://schemas.microsoft.com/office/drawing/2014/main" id="{00000000-0008-0000-3200-0000BA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7" name="テキスト ボックス 186">
          <a:extLst>
            <a:ext uri="{FF2B5EF4-FFF2-40B4-BE49-F238E27FC236}">
              <a16:creationId xmlns:a16="http://schemas.microsoft.com/office/drawing/2014/main" id="{00000000-0008-0000-3200-0000BB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8" name="テキスト ボックス 187">
          <a:extLst>
            <a:ext uri="{FF2B5EF4-FFF2-40B4-BE49-F238E27FC236}">
              <a16:creationId xmlns:a16="http://schemas.microsoft.com/office/drawing/2014/main" id="{00000000-0008-0000-3200-0000BC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9" name="テキスト ボックス 188">
          <a:extLst>
            <a:ext uri="{FF2B5EF4-FFF2-40B4-BE49-F238E27FC236}">
              <a16:creationId xmlns:a16="http://schemas.microsoft.com/office/drawing/2014/main" id="{00000000-0008-0000-3200-0000BD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90" name="テキスト ボックス 189">
          <a:extLst>
            <a:ext uri="{FF2B5EF4-FFF2-40B4-BE49-F238E27FC236}">
              <a16:creationId xmlns:a16="http://schemas.microsoft.com/office/drawing/2014/main" id="{00000000-0008-0000-3200-0000BE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twoCellAnchor>
    <xdr:from>
      <xdr:col>8</xdr:col>
      <xdr:colOff>0</xdr:colOff>
      <xdr:row>132</xdr:row>
      <xdr:rowOff>0</xdr:rowOff>
    </xdr:from>
    <xdr:to>
      <xdr:col>10</xdr:col>
      <xdr:colOff>30200</xdr:colOff>
      <xdr:row>135</xdr:row>
      <xdr:rowOff>110350</xdr:rowOff>
    </xdr:to>
    <xdr:sp macro="" textlink="">
      <xdr:nvSpPr>
        <xdr:cNvPr id="195" name="左矢印 1">
          <a:hlinkClick xmlns:r="http://schemas.openxmlformats.org/officeDocument/2006/relationships" r:id="rId1"/>
          <a:extLst>
            <a:ext uri="{FF2B5EF4-FFF2-40B4-BE49-F238E27FC236}">
              <a16:creationId xmlns:a16="http://schemas.microsoft.com/office/drawing/2014/main" id="{00000000-0008-0000-3200-0000C3000000}"/>
            </a:ext>
          </a:extLst>
        </xdr:cNvPr>
        <xdr:cNvSpPr/>
      </xdr:nvSpPr>
      <xdr:spPr>
        <a:xfrm>
          <a:off x="3604260" y="16885920"/>
          <a:ext cx="1599920" cy="61327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oneCellAnchor>
    <xdr:from>
      <xdr:col>21</xdr:col>
      <xdr:colOff>0</xdr:colOff>
      <xdr:row>41</xdr:row>
      <xdr:rowOff>0</xdr:rowOff>
    </xdr:from>
    <xdr:ext cx="184731" cy="264560"/>
    <xdr:sp macro="" textlink="">
      <xdr:nvSpPr>
        <xdr:cNvPr id="196" name="テキスト ボックス 195">
          <a:extLst>
            <a:ext uri="{FF2B5EF4-FFF2-40B4-BE49-F238E27FC236}">
              <a16:creationId xmlns:a16="http://schemas.microsoft.com/office/drawing/2014/main" id="{00000000-0008-0000-3200-0000C400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197" name="テキスト ボックス 196">
          <a:extLst>
            <a:ext uri="{FF2B5EF4-FFF2-40B4-BE49-F238E27FC236}">
              <a16:creationId xmlns:a16="http://schemas.microsoft.com/office/drawing/2014/main" id="{00000000-0008-0000-3200-0000C500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198" name="テキスト ボックス 197">
          <a:extLst>
            <a:ext uri="{FF2B5EF4-FFF2-40B4-BE49-F238E27FC236}">
              <a16:creationId xmlns:a16="http://schemas.microsoft.com/office/drawing/2014/main" id="{00000000-0008-0000-3200-0000C600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199" name="テキスト ボックス 198">
          <a:extLst>
            <a:ext uri="{FF2B5EF4-FFF2-40B4-BE49-F238E27FC236}">
              <a16:creationId xmlns:a16="http://schemas.microsoft.com/office/drawing/2014/main" id="{00000000-0008-0000-3200-0000C700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200" name="テキスト ボックス 199">
          <a:extLst>
            <a:ext uri="{FF2B5EF4-FFF2-40B4-BE49-F238E27FC236}">
              <a16:creationId xmlns:a16="http://schemas.microsoft.com/office/drawing/2014/main" id="{00000000-0008-0000-3200-0000C800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1" name="テキスト ボックス 200">
          <a:extLst>
            <a:ext uri="{FF2B5EF4-FFF2-40B4-BE49-F238E27FC236}">
              <a16:creationId xmlns:a16="http://schemas.microsoft.com/office/drawing/2014/main" id="{00000000-0008-0000-3200-0000C9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2" name="テキスト ボックス 201">
          <a:extLst>
            <a:ext uri="{FF2B5EF4-FFF2-40B4-BE49-F238E27FC236}">
              <a16:creationId xmlns:a16="http://schemas.microsoft.com/office/drawing/2014/main" id="{00000000-0008-0000-3200-0000CA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3" name="テキスト ボックス 202">
          <a:extLst>
            <a:ext uri="{FF2B5EF4-FFF2-40B4-BE49-F238E27FC236}">
              <a16:creationId xmlns:a16="http://schemas.microsoft.com/office/drawing/2014/main" id="{00000000-0008-0000-3200-0000CB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4" name="テキスト ボックス 203">
          <a:extLst>
            <a:ext uri="{FF2B5EF4-FFF2-40B4-BE49-F238E27FC236}">
              <a16:creationId xmlns:a16="http://schemas.microsoft.com/office/drawing/2014/main" id="{00000000-0008-0000-3200-0000CC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5" name="テキスト ボックス 204">
          <a:extLst>
            <a:ext uri="{FF2B5EF4-FFF2-40B4-BE49-F238E27FC236}">
              <a16:creationId xmlns:a16="http://schemas.microsoft.com/office/drawing/2014/main" id="{00000000-0008-0000-3200-0000CD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6" name="テキスト ボックス 205">
          <a:extLst>
            <a:ext uri="{FF2B5EF4-FFF2-40B4-BE49-F238E27FC236}">
              <a16:creationId xmlns:a16="http://schemas.microsoft.com/office/drawing/2014/main" id="{00000000-0008-0000-3200-0000CE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207" name="テキスト ボックス 206">
          <a:extLst>
            <a:ext uri="{FF2B5EF4-FFF2-40B4-BE49-F238E27FC236}">
              <a16:creationId xmlns:a16="http://schemas.microsoft.com/office/drawing/2014/main" id="{00000000-0008-0000-3200-0000CF00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208" name="テキスト ボックス 207">
          <a:extLst>
            <a:ext uri="{FF2B5EF4-FFF2-40B4-BE49-F238E27FC236}">
              <a16:creationId xmlns:a16="http://schemas.microsoft.com/office/drawing/2014/main" id="{00000000-0008-0000-3200-0000D000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209" name="テキスト ボックス 208">
          <a:extLst>
            <a:ext uri="{FF2B5EF4-FFF2-40B4-BE49-F238E27FC236}">
              <a16:creationId xmlns:a16="http://schemas.microsoft.com/office/drawing/2014/main" id="{00000000-0008-0000-3200-0000D100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210" name="テキスト ボックス 209">
          <a:extLst>
            <a:ext uri="{FF2B5EF4-FFF2-40B4-BE49-F238E27FC236}">
              <a16:creationId xmlns:a16="http://schemas.microsoft.com/office/drawing/2014/main" id="{00000000-0008-0000-3200-0000D200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211" name="テキスト ボックス 210">
          <a:extLst>
            <a:ext uri="{FF2B5EF4-FFF2-40B4-BE49-F238E27FC236}">
              <a16:creationId xmlns:a16="http://schemas.microsoft.com/office/drawing/2014/main" id="{00000000-0008-0000-3200-0000D300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218" name="テキスト ボックス 217">
          <a:extLst>
            <a:ext uri="{FF2B5EF4-FFF2-40B4-BE49-F238E27FC236}">
              <a16:creationId xmlns:a16="http://schemas.microsoft.com/office/drawing/2014/main" id="{00000000-0008-0000-3200-0000DA00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219" name="テキスト ボックス 218">
          <a:extLst>
            <a:ext uri="{FF2B5EF4-FFF2-40B4-BE49-F238E27FC236}">
              <a16:creationId xmlns:a16="http://schemas.microsoft.com/office/drawing/2014/main" id="{00000000-0008-0000-3200-0000DB00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220" name="テキスト ボックス 219">
          <a:extLst>
            <a:ext uri="{FF2B5EF4-FFF2-40B4-BE49-F238E27FC236}">
              <a16:creationId xmlns:a16="http://schemas.microsoft.com/office/drawing/2014/main" id="{00000000-0008-0000-3200-0000DC00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221" name="テキスト ボックス 220">
          <a:extLst>
            <a:ext uri="{FF2B5EF4-FFF2-40B4-BE49-F238E27FC236}">
              <a16:creationId xmlns:a16="http://schemas.microsoft.com/office/drawing/2014/main" id="{00000000-0008-0000-3200-0000DD00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222" name="テキスト ボックス 221">
          <a:extLst>
            <a:ext uri="{FF2B5EF4-FFF2-40B4-BE49-F238E27FC236}">
              <a16:creationId xmlns:a16="http://schemas.microsoft.com/office/drawing/2014/main" id="{00000000-0008-0000-3200-0000DE00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3" name="テキスト ボックス 222">
          <a:extLst>
            <a:ext uri="{FF2B5EF4-FFF2-40B4-BE49-F238E27FC236}">
              <a16:creationId xmlns:a16="http://schemas.microsoft.com/office/drawing/2014/main" id="{00000000-0008-0000-3200-0000DF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4" name="テキスト ボックス 223">
          <a:extLst>
            <a:ext uri="{FF2B5EF4-FFF2-40B4-BE49-F238E27FC236}">
              <a16:creationId xmlns:a16="http://schemas.microsoft.com/office/drawing/2014/main" id="{00000000-0008-0000-3200-0000E0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5" name="テキスト ボックス 224">
          <a:extLst>
            <a:ext uri="{FF2B5EF4-FFF2-40B4-BE49-F238E27FC236}">
              <a16:creationId xmlns:a16="http://schemas.microsoft.com/office/drawing/2014/main" id="{00000000-0008-0000-3200-0000E1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6" name="テキスト ボックス 225">
          <a:extLst>
            <a:ext uri="{FF2B5EF4-FFF2-40B4-BE49-F238E27FC236}">
              <a16:creationId xmlns:a16="http://schemas.microsoft.com/office/drawing/2014/main" id="{00000000-0008-0000-3200-0000E2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7" name="テキスト ボックス 226">
          <a:extLst>
            <a:ext uri="{FF2B5EF4-FFF2-40B4-BE49-F238E27FC236}">
              <a16:creationId xmlns:a16="http://schemas.microsoft.com/office/drawing/2014/main" id="{00000000-0008-0000-3200-0000E3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8" name="テキスト ボックス 227">
          <a:extLst>
            <a:ext uri="{FF2B5EF4-FFF2-40B4-BE49-F238E27FC236}">
              <a16:creationId xmlns:a16="http://schemas.microsoft.com/office/drawing/2014/main" id="{00000000-0008-0000-3200-0000E4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229" name="テキスト ボックス 228">
          <a:extLst>
            <a:ext uri="{FF2B5EF4-FFF2-40B4-BE49-F238E27FC236}">
              <a16:creationId xmlns:a16="http://schemas.microsoft.com/office/drawing/2014/main" id="{00000000-0008-0000-3200-0000E500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230" name="テキスト ボックス 229">
          <a:extLst>
            <a:ext uri="{FF2B5EF4-FFF2-40B4-BE49-F238E27FC236}">
              <a16:creationId xmlns:a16="http://schemas.microsoft.com/office/drawing/2014/main" id="{00000000-0008-0000-3200-0000E600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231" name="テキスト ボックス 230">
          <a:extLst>
            <a:ext uri="{FF2B5EF4-FFF2-40B4-BE49-F238E27FC236}">
              <a16:creationId xmlns:a16="http://schemas.microsoft.com/office/drawing/2014/main" id="{00000000-0008-0000-3200-0000E700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232" name="テキスト ボックス 231">
          <a:extLst>
            <a:ext uri="{FF2B5EF4-FFF2-40B4-BE49-F238E27FC236}">
              <a16:creationId xmlns:a16="http://schemas.microsoft.com/office/drawing/2014/main" id="{00000000-0008-0000-3200-0000E800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233" name="テキスト ボックス 232">
          <a:extLst>
            <a:ext uri="{FF2B5EF4-FFF2-40B4-BE49-F238E27FC236}">
              <a16:creationId xmlns:a16="http://schemas.microsoft.com/office/drawing/2014/main" id="{00000000-0008-0000-3200-0000E900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4" name="テキスト ボックス 233">
          <a:extLst>
            <a:ext uri="{FF2B5EF4-FFF2-40B4-BE49-F238E27FC236}">
              <a16:creationId xmlns:a16="http://schemas.microsoft.com/office/drawing/2014/main" id="{00000000-0008-0000-3200-0000EA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5" name="テキスト ボックス 234">
          <a:extLst>
            <a:ext uri="{FF2B5EF4-FFF2-40B4-BE49-F238E27FC236}">
              <a16:creationId xmlns:a16="http://schemas.microsoft.com/office/drawing/2014/main" id="{00000000-0008-0000-3200-0000EB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6" name="テキスト ボックス 235">
          <a:extLst>
            <a:ext uri="{FF2B5EF4-FFF2-40B4-BE49-F238E27FC236}">
              <a16:creationId xmlns:a16="http://schemas.microsoft.com/office/drawing/2014/main" id="{00000000-0008-0000-3200-0000EC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7" name="テキスト ボックス 236">
          <a:extLst>
            <a:ext uri="{FF2B5EF4-FFF2-40B4-BE49-F238E27FC236}">
              <a16:creationId xmlns:a16="http://schemas.microsoft.com/office/drawing/2014/main" id="{00000000-0008-0000-3200-0000ED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8" name="テキスト ボックス 237">
          <a:extLst>
            <a:ext uri="{FF2B5EF4-FFF2-40B4-BE49-F238E27FC236}">
              <a16:creationId xmlns:a16="http://schemas.microsoft.com/office/drawing/2014/main" id="{00000000-0008-0000-3200-0000EE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9" name="テキスト ボックス 238">
          <a:extLst>
            <a:ext uri="{FF2B5EF4-FFF2-40B4-BE49-F238E27FC236}">
              <a16:creationId xmlns:a16="http://schemas.microsoft.com/office/drawing/2014/main" id="{00000000-0008-0000-3200-0000EF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240" name="テキスト ボックス 239">
          <a:extLst>
            <a:ext uri="{FF2B5EF4-FFF2-40B4-BE49-F238E27FC236}">
              <a16:creationId xmlns:a16="http://schemas.microsoft.com/office/drawing/2014/main" id="{00000000-0008-0000-3200-0000F000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56</xdr:row>
      <xdr:rowOff>0</xdr:rowOff>
    </xdr:from>
    <xdr:ext cx="184731" cy="264560"/>
    <xdr:sp macro="" textlink="">
      <xdr:nvSpPr>
        <xdr:cNvPr id="241" name="テキスト ボックス 240">
          <a:extLst>
            <a:ext uri="{FF2B5EF4-FFF2-40B4-BE49-F238E27FC236}">
              <a16:creationId xmlns:a16="http://schemas.microsoft.com/office/drawing/2014/main" id="{00000000-0008-0000-3200-0000F1000000}"/>
            </a:ext>
          </a:extLst>
        </xdr:cNvPr>
        <xdr:cNvSpPr txBox="1"/>
      </xdr:nvSpPr>
      <xdr:spPr>
        <a:xfrm>
          <a:off x="264337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242" name="テキスト ボックス 241">
          <a:extLst>
            <a:ext uri="{FF2B5EF4-FFF2-40B4-BE49-F238E27FC236}">
              <a16:creationId xmlns:a16="http://schemas.microsoft.com/office/drawing/2014/main" id="{00000000-0008-0000-3200-0000F200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243" name="テキスト ボックス 242">
          <a:extLst>
            <a:ext uri="{FF2B5EF4-FFF2-40B4-BE49-F238E27FC236}">
              <a16:creationId xmlns:a16="http://schemas.microsoft.com/office/drawing/2014/main" id="{00000000-0008-0000-3200-0000F300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103</xdr:row>
      <xdr:rowOff>0</xdr:rowOff>
    </xdr:from>
    <xdr:ext cx="184731" cy="264560"/>
    <xdr:sp macro="" textlink="">
      <xdr:nvSpPr>
        <xdr:cNvPr id="244" name="テキスト ボックス 243">
          <a:extLst>
            <a:ext uri="{FF2B5EF4-FFF2-40B4-BE49-F238E27FC236}">
              <a16:creationId xmlns:a16="http://schemas.microsoft.com/office/drawing/2014/main" id="{00000000-0008-0000-3200-0000F4000000}"/>
            </a:ext>
          </a:extLst>
        </xdr:cNvPr>
        <xdr:cNvSpPr txBox="1"/>
      </xdr:nvSpPr>
      <xdr:spPr>
        <a:xfrm>
          <a:off x="264337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5" name="テキスト ボックス 244">
          <a:extLst>
            <a:ext uri="{FF2B5EF4-FFF2-40B4-BE49-F238E27FC236}">
              <a16:creationId xmlns:a16="http://schemas.microsoft.com/office/drawing/2014/main" id="{00000000-0008-0000-3200-0000F5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6" name="テキスト ボックス 245">
          <a:extLst>
            <a:ext uri="{FF2B5EF4-FFF2-40B4-BE49-F238E27FC236}">
              <a16:creationId xmlns:a16="http://schemas.microsoft.com/office/drawing/2014/main" id="{00000000-0008-0000-3200-0000F6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7" name="テキスト ボックス 246">
          <a:extLst>
            <a:ext uri="{FF2B5EF4-FFF2-40B4-BE49-F238E27FC236}">
              <a16:creationId xmlns:a16="http://schemas.microsoft.com/office/drawing/2014/main" id="{00000000-0008-0000-3200-0000F7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8" name="テキスト ボックス 247">
          <a:extLst>
            <a:ext uri="{FF2B5EF4-FFF2-40B4-BE49-F238E27FC236}">
              <a16:creationId xmlns:a16="http://schemas.microsoft.com/office/drawing/2014/main" id="{00000000-0008-0000-3200-0000F8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9" name="テキスト ボックス 248">
          <a:extLst>
            <a:ext uri="{FF2B5EF4-FFF2-40B4-BE49-F238E27FC236}">
              <a16:creationId xmlns:a16="http://schemas.microsoft.com/office/drawing/2014/main" id="{00000000-0008-0000-3200-0000F9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50" name="テキスト ボックス 249">
          <a:extLst>
            <a:ext uri="{FF2B5EF4-FFF2-40B4-BE49-F238E27FC236}">
              <a16:creationId xmlns:a16="http://schemas.microsoft.com/office/drawing/2014/main" id="{00000000-0008-0000-3200-0000FA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41</xdr:row>
      <xdr:rowOff>0</xdr:rowOff>
    </xdr:from>
    <xdr:ext cx="184731" cy="264560"/>
    <xdr:sp macro="" textlink="">
      <xdr:nvSpPr>
        <xdr:cNvPr id="251" name="テキスト ボックス 250">
          <a:extLst>
            <a:ext uri="{FF2B5EF4-FFF2-40B4-BE49-F238E27FC236}">
              <a16:creationId xmlns:a16="http://schemas.microsoft.com/office/drawing/2014/main" id="{00000000-0008-0000-3200-0000FB000000}"/>
            </a:ext>
          </a:extLst>
        </xdr:cNvPr>
        <xdr:cNvSpPr txBox="1"/>
      </xdr:nvSpPr>
      <xdr:spPr>
        <a:xfrm>
          <a:off x="3060954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252" name="テキスト ボックス 251">
          <a:extLst>
            <a:ext uri="{FF2B5EF4-FFF2-40B4-BE49-F238E27FC236}">
              <a16:creationId xmlns:a16="http://schemas.microsoft.com/office/drawing/2014/main" id="{00000000-0008-0000-3200-0000FC00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253" name="テキスト ボックス 252">
          <a:extLst>
            <a:ext uri="{FF2B5EF4-FFF2-40B4-BE49-F238E27FC236}">
              <a16:creationId xmlns:a16="http://schemas.microsoft.com/office/drawing/2014/main" id="{00000000-0008-0000-3200-0000FD00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254" name="テキスト ボックス 253">
          <a:extLst>
            <a:ext uri="{FF2B5EF4-FFF2-40B4-BE49-F238E27FC236}">
              <a16:creationId xmlns:a16="http://schemas.microsoft.com/office/drawing/2014/main" id="{00000000-0008-0000-3200-0000FE00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255" name="テキスト ボックス 254">
          <a:extLst>
            <a:ext uri="{FF2B5EF4-FFF2-40B4-BE49-F238E27FC236}">
              <a16:creationId xmlns:a16="http://schemas.microsoft.com/office/drawing/2014/main" id="{00000000-0008-0000-3200-0000FF00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6" name="テキスト ボックス 255">
          <a:extLst>
            <a:ext uri="{FF2B5EF4-FFF2-40B4-BE49-F238E27FC236}">
              <a16:creationId xmlns:a16="http://schemas.microsoft.com/office/drawing/2014/main" id="{00000000-0008-0000-3200-000000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7" name="テキスト ボックス 256">
          <a:extLst>
            <a:ext uri="{FF2B5EF4-FFF2-40B4-BE49-F238E27FC236}">
              <a16:creationId xmlns:a16="http://schemas.microsoft.com/office/drawing/2014/main" id="{00000000-0008-0000-3200-000001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8" name="テキスト ボックス 257">
          <a:extLst>
            <a:ext uri="{FF2B5EF4-FFF2-40B4-BE49-F238E27FC236}">
              <a16:creationId xmlns:a16="http://schemas.microsoft.com/office/drawing/2014/main" id="{00000000-0008-0000-3200-000002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9" name="テキスト ボックス 258">
          <a:extLst>
            <a:ext uri="{FF2B5EF4-FFF2-40B4-BE49-F238E27FC236}">
              <a16:creationId xmlns:a16="http://schemas.microsoft.com/office/drawing/2014/main" id="{00000000-0008-0000-3200-000003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60" name="テキスト ボックス 259">
          <a:extLst>
            <a:ext uri="{FF2B5EF4-FFF2-40B4-BE49-F238E27FC236}">
              <a16:creationId xmlns:a16="http://schemas.microsoft.com/office/drawing/2014/main" id="{00000000-0008-0000-3200-000004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61" name="テキスト ボックス 260">
          <a:extLst>
            <a:ext uri="{FF2B5EF4-FFF2-40B4-BE49-F238E27FC236}">
              <a16:creationId xmlns:a16="http://schemas.microsoft.com/office/drawing/2014/main" id="{00000000-0008-0000-3200-000005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262" name="テキスト ボックス 261">
          <a:extLst>
            <a:ext uri="{FF2B5EF4-FFF2-40B4-BE49-F238E27FC236}">
              <a16:creationId xmlns:a16="http://schemas.microsoft.com/office/drawing/2014/main" id="{00000000-0008-0000-3200-00000601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263" name="テキスト ボックス 262">
          <a:extLst>
            <a:ext uri="{FF2B5EF4-FFF2-40B4-BE49-F238E27FC236}">
              <a16:creationId xmlns:a16="http://schemas.microsoft.com/office/drawing/2014/main" id="{00000000-0008-0000-3200-00000701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264" name="テキスト ボックス 263">
          <a:extLst>
            <a:ext uri="{FF2B5EF4-FFF2-40B4-BE49-F238E27FC236}">
              <a16:creationId xmlns:a16="http://schemas.microsoft.com/office/drawing/2014/main" id="{00000000-0008-0000-3200-00000801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265" name="テキスト ボックス 264">
          <a:extLst>
            <a:ext uri="{FF2B5EF4-FFF2-40B4-BE49-F238E27FC236}">
              <a16:creationId xmlns:a16="http://schemas.microsoft.com/office/drawing/2014/main" id="{00000000-0008-0000-3200-00000901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266" name="テキスト ボックス 265">
          <a:extLst>
            <a:ext uri="{FF2B5EF4-FFF2-40B4-BE49-F238E27FC236}">
              <a16:creationId xmlns:a16="http://schemas.microsoft.com/office/drawing/2014/main" id="{00000000-0008-0000-3200-00000A01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67" name="テキスト ボックス 266">
          <a:extLst>
            <a:ext uri="{FF2B5EF4-FFF2-40B4-BE49-F238E27FC236}">
              <a16:creationId xmlns:a16="http://schemas.microsoft.com/office/drawing/2014/main" id="{00000000-0008-0000-3200-00000B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68" name="テキスト ボックス 267">
          <a:extLst>
            <a:ext uri="{FF2B5EF4-FFF2-40B4-BE49-F238E27FC236}">
              <a16:creationId xmlns:a16="http://schemas.microsoft.com/office/drawing/2014/main" id="{00000000-0008-0000-3200-00000C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69" name="テキスト ボックス 268">
          <a:extLst>
            <a:ext uri="{FF2B5EF4-FFF2-40B4-BE49-F238E27FC236}">
              <a16:creationId xmlns:a16="http://schemas.microsoft.com/office/drawing/2014/main" id="{00000000-0008-0000-3200-00000D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70" name="テキスト ボックス 269">
          <a:extLst>
            <a:ext uri="{FF2B5EF4-FFF2-40B4-BE49-F238E27FC236}">
              <a16:creationId xmlns:a16="http://schemas.microsoft.com/office/drawing/2014/main" id="{00000000-0008-0000-3200-00000E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71" name="テキスト ボックス 270">
          <a:extLst>
            <a:ext uri="{FF2B5EF4-FFF2-40B4-BE49-F238E27FC236}">
              <a16:creationId xmlns:a16="http://schemas.microsoft.com/office/drawing/2014/main" id="{00000000-0008-0000-3200-00000F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72" name="テキスト ボックス 271">
          <a:extLst>
            <a:ext uri="{FF2B5EF4-FFF2-40B4-BE49-F238E27FC236}">
              <a16:creationId xmlns:a16="http://schemas.microsoft.com/office/drawing/2014/main" id="{00000000-0008-0000-3200-000010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3" name="テキスト ボックス 272">
          <a:extLst>
            <a:ext uri="{FF2B5EF4-FFF2-40B4-BE49-F238E27FC236}">
              <a16:creationId xmlns:a16="http://schemas.microsoft.com/office/drawing/2014/main" id="{00000000-0008-0000-3200-000011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4" name="テキスト ボックス 273">
          <a:extLst>
            <a:ext uri="{FF2B5EF4-FFF2-40B4-BE49-F238E27FC236}">
              <a16:creationId xmlns:a16="http://schemas.microsoft.com/office/drawing/2014/main" id="{00000000-0008-0000-3200-000012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5" name="テキスト ボックス 274">
          <a:extLst>
            <a:ext uri="{FF2B5EF4-FFF2-40B4-BE49-F238E27FC236}">
              <a16:creationId xmlns:a16="http://schemas.microsoft.com/office/drawing/2014/main" id="{00000000-0008-0000-3200-000013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6" name="テキスト ボックス 275">
          <a:extLst>
            <a:ext uri="{FF2B5EF4-FFF2-40B4-BE49-F238E27FC236}">
              <a16:creationId xmlns:a16="http://schemas.microsoft.com/office/drawing/2014/main" id="{00000000-0008-0000-3200-000014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7" name="テキスト ボックス 276">
          <a:extLst>
            <a:ext uri="{FF2B5EF4-FFF2-40B4-BE49-F238E27FC236}">
              <a16:creationId xmlns:a16="http://schemas.microsoft.com/office/drawing/2014/main" id="{00000000-0008-0000-3200-000015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8" name="テキスト ボックス 277">
          <a:extLst>
            <a:ext uri="{FF2B5EF4-FFF2-40B4-BE49-F238E27FC236}">
              <a16:creationId xmlns:a16="http://schemas.microsoft.com/office/drawing/2014/main" id="{00000000-0008-0000-3200-000016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79" name="テキスト ボックス 278">
          <a:extLst>
            <a:ext uri="{FF2B5EF4-FFF2-40B4-BE49-F238E27FC236}">
              <a16:creationId xmlns:a16="http://schemas.microsoft.com/office/drawing/2014/main" id="{00000000-0008-0000-3200-000017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0" name="テキスト ボックス 279">
          <a:extLst>
            <a:ext uri="{FF2B5EF4-FFF2-40B4-BE49-F238E27FC236}">
              <a16:creationId xmlns:a16="http://schemas.microsoft.com/office/drawing/2014/main" id="{00000000-0008-0000-3200-000018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1" name="テキスト ボックス 280">
          <a:extLst>
            <a:ext uri="{FF2B5EF4-FFF2-40B4-BE49-F238E27FC236}">
              <a16:creationId xmlns:a16="http://schemas.microsoft.com/office/drawing/2014/main" id="{00000000-0008-0000-3200-000019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2" name="テキスト ボックス 281">
          <a:extLst>
            <a:ext uri="{FF2B5EF4-FFF2-40B4-BE49-F238E27FC236}">
              <a16:creationId xmlns:a16="http://schemas.microsoft.com/office/drawing/2014/main" id="{00000000-0008-0000-3200-00001A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3" name="テキスト ボックス 282">
          <a:extLst>
            <a:ext uri="{FF2B5EF4-FFF2-40B4-BE49-F238E27FC236}">
              <a16:creationId xmlns:a16="http://schemas.microsoft.com/office/drawing/2014/main" id="{00000000-0008-0000-3200-00001B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4" name="テキスト ボックス 283">
          <a:extLst>
            <a:ext uri="{FF2B5EF4-FFF2-40B4-BE49-F238E27FC236}">
              <a16:creationId xmlns:a16="http://schemas.microsoft.com/office/drawing/2014/main" id="{00000000-0008-0000-3200-00001C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5" name="テキスト ボックス 284">
          <a:extLst>
            <a:ext uri="{FF2B5EF4-FFF2-40B4-BE49-F238E27FC236}">
              <a16:creationId xmlns:a16="http://schemas.microsoft.com/office/drawing/2014/main" id="{00000000-0008-0000-3200-00001D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6" name="テキスト ボックス 285">
          <a:extLst>
            <a:ext uri="{FF2B5EF4-FFF2-40B4-BE49-F238E27FC236}">
              <a16:creationId xmlns:a16="http://schemas.microsoft.com/office/drawing/2014/main" id="{00000000-0008-0000-3200-00001E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7" name="テキスト ボックス 286">
          <a:extLst>
            <a:ext uri="{FF2B5EF4-FFF2-40B4-BE49-F238E27FC236}">
              <a16:creationId xmlns:a16="http://schemas.microsoft.com/office/drawing/2014/main" id="{00000000-0008-0000-3200-00001F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8" name="テキスト ボックス 287">
          <a:extLst>
            <a:ext uri="{FF2B5EF4-FFF2-40B4-BE49-F238E27FC236}">
              <a16:creationId xmlns:a16="http://schemas.microsoft.com/office/drawing/2014/main" id="{00000000-0008-0000-3200-000020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9" name="テキスト ボックス 288">
          <a:extLst>
            <a:ext uri="{FF2B5EF4-FFF2-40B4-BE49-F238E27FC236}">
              <a16:creationId xmlns:a16="http://schemas.microsoft.com/office/drawing/2014/main" id="{00000000-0008-0000-3200-000021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90" name="テキスト ボックス 289">
          <a:extLst>
            <a:ext uri="{FF2B5EF4-FFF2-40B4-BE49-F238E27FC236}">
              <a16:creationId xmlns:a16="http://schemas.microsoft.com/office/drawing/2014/main" id="{00000000-0008-0000-3200-000022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1" name="テキスト ボックス 290">
          <a:extLst>
            <a:ext uri="{FF2B5EF4-FFF2-40B4-BE49-F238E27FC236}">
              <a16:creationId xmlns:a16="http://schemas.microsoft.com/office/drawing/2014/main" id="{00000000-0008-0000-3200-000023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2" name="テキスト ボックス 291">
          <a:extLst>
            <a:ext uri="{FF2B5EF4-FFF2-40B4-BE49-F238E27FC236}">
              <a16:creationId xmlns:a16="http://schemas.microsoft.com/office/drawing/2014/main" id="{00000000-0008-0000-3200-000024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3" name="テキスト ボックス 292">
          <a:extLst>
            <a:ext uri="{FF2B5EF4-FFF2-40B4-BE49-F238E27FC236}">
              <a16:creationId xmlns:a16="http://schemas.microsoft.com/office/drawing/2014/main" id="{00000000-0008-0000-3200-000025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4" name="テキスト ボックス 293">
          <a:extLst>
            <a:ext uri="{FF2B5EF4-FFF2-40B4-BE49-F238E27FC236}">
              <a16:creationId xmlns:a16="http://schemas.microsoft.com/office/drawing/2014/main" id="{00000000-0008-0000-3200-000026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5" name="テキスト ボックス 294">
          <a:extLst>
            <a:ext uri="{FF2B5EF4-FFF2-40B4-BE49-F238E27FC236}">
              <a16:creationId xmlns:a16="http://schemas.microsoft.com/office/drawing/2014/main" id="{00000000-0008-0000-3200-000027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6" name="テキスト ボックス 295">
          <a:extLst>
            <a:ext uri="{FF2B5EF4-FFF2-40B4-BE49-F238E27FC236}">
              <a16:creationId xmlns:a16="http://schemas.microsoft.com/office/drawing/2014/main" id="{00000000-0008-0000-3200-000028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297" name="テキスト ボックス 296">
          <a:extLst>
            <a:ext uri="{FF2B5EF4-FFF2-40B4-BE49-F238E27FC236}">
              <a16:creationId xmlns:a16="http://schemas.microsoft.com/office/drawing/2014/main" id="{00000000-0008-0000-3200-000029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298" name="テキスト ボックス 297">
          <a:extLst>
            <a:ext uri="{FF2B5EF4-FFF2-40B4-BE49-F238E27FC236}">
              <a16:creationId xmlns:a16="http://schemas.microsoft.com/office/drawing/2014/main" id="{00000000-0008-0000-3200-00002A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299" name="テキスト ボックス 298">
          <a:extLst>
            <a:ext uri="{FF2B5EF4-FFF2-40B4-BE49-F238E27FC236}">
              <a16:creationId xmlns:a16="http://schemas.microsoft.com/office/drawing/2014/main" id="{00000000-0008-0000-3200-00002B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300" name="テキスト ボックス 299">
          <a:extLst>
            <a:ext uri="{FF2B5EF4-FFF2-40B4-BE49-F238E27FC236}">
              <a16:creationId xmlns:a16="http://schemas.microsoft.com/office/drawing/2014/main" id="{00000000-0008-0000-3200-00002C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301" name="テキスト ボックス 300">
          <a:extLst>
            <a:ext uri="{FF2B5EF4-FFF2-40B4-BE49-F238E27FC236}">
              <a16:creationId xmlns:a16="http://schemas.microsoft.com/office/drawing/2014/main" id="{00000000-0008-0000-3200-00002D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302" name="テキスト ボックス 301">
          <a:extLst>
            <a:ext uri="{FF2B5EF4-FFF2-40B4-BE49-F238E27FC236}">
              <a16:creationId xmlns:a16="http://schemas.microsoft.com/office/drawing/2014/main" id="{00000000-0008-0000-3200-00002E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3" name="テキスト ボックス 302">
          <a:extLst>
            <a:ext uri="{FF2B5EF4-FFF2-40B4-BE49-F238E27FC236}">
              <a16:creationId xmlns:a16="http://schemas.microsoft.com/office/drawing/2014/main" id="{00000000-0008-0000-3200-00002F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4" name="テキスト ボックス 303">
          <a:extLst>
            <a:ext uri="{FF2B5EF4-FFF2-40B4-BE49-F238E27FC236}">
              <a16:creationId xmlns:a16="http://schemas.microsoft.com/office/drawing/2014/main" id="{00000000-0008-0000-3200-000030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5" name="テキスト ボックス 304">
          <a:extLst>
            <a:ext uri="{FF2B5EF4-FFF2-40B4-BE49-F238E27FC236}">
              <a16:creationId xmlns:a16="http://schemas.microsoft.com/office/drawing/2014/main" id="{00000000-0008-0000-3200-000031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6" name="テキスト ボックス 305">
          <a:extLst>
            <a:ext uri="{FF2B5EF4-FFF2-40B4-BE49-F238E27FC236}">
              <a16:creationId xmlns:a16="http://schemas.microsoft.com/office/drawing/2014/main" id="{00000000-0008-0000-3200-000032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7" name="テキスト ボックス 306">
          <a:extLst>
            <a:ext uri="{FF2B5EF4-FFF2-40B4-BE49-F238E27FC236}">
              <a16:creationId xmlns:a16="http://schemas.microsoft.com/office/drawing/2014/main" id="{00000000-0008-0000-3200-000033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8" name="テキスト ボックス 307">
          <a:extLst>
            <a:ext uri="{FF2B5EF4-FFF2-40B4-BE49-F238E27FC236}">
              <a16:creationId xmlns:a16="http://schemas.microsoft.com/office/drawing/2014/main" id="{00000000-0008-0000-3200-000034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09" name="テキスト ボックス 308">
          <a:extLst>
            <a:ext uri="{FF2B5EF4-FFF2-40B4-BE49-F238E27FC236}">
              <a16:creationId xmlns:a16="http://schemas.microsoft.com/office/drawing/2014/main" id="{00000000-0008-0000-3200-000035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0" name="テキスト ボックス 309">
          <a:extLst>
            <a:ext uri="{FF2B5EF4-FFF2-40B4-BE49-F238E27FC236}">
              <a16:creationId xmlns:a16="http://schemas.microsoft.com/office/drawing/2014/main" id="{00000000-0008-0000-3200-000036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1" name="テキスト ボックス 310">
          <a:extLst>
            <a:ext uri="{FF2B5EF4-FFF2-40B4-BE49-F238E27FC236}">
              <a16:creationId xmlns:a16="http://schemas.microsoft.com/office/drawing/2014/main" id="{00000000-0008-0000-3200-000037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2" name="テキスト ボックス 311">
          <a:extLst>
            <a:ext uri="{FF2B5EF4-FFF2-40B4-BE49-F238E27FC236}">
              <a16:creationId xmlns:a16="http://schemas.microsoft.com/office/drawing/2014/main" id="{00000000-0008-0000-3200-000038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3" name="テキスト ボックス 312">
          <a:extLst>
            <a:ext uri="{FF2B5EF4-FFF2-40B4-BE49-F238E27FC236}">
              <a16:creationId xmlns:a16="http://schemas.microsoft.com/office/drawing/2014/main" id="{00000000-0008-0000-3200-000039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4" name="テキスト ボックス 313">
          <a:extLst>
            <a:ext uri="{FF2B5EF4-FFF2-40B4-BE49-F238E27FC236}">
              <a16:creationId xmlns:a16="http://schemas.microsoft.com/office/drawing/2014/main" id="{00000000-0008-0000-3200-00003A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5" name="テキスト ボックス 314">
          <a:extLst>
            <a:ext uri="{FF2B5EF4-FFF2-40B4-BE49-F238E27FC236}">
              <a16:creationId xmlns:a16="http://schemas.microsoft.com/office/drawing/2014/main" id="{00000000-0008-0000-3200-00003B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6" name="テキスト ボックス 315">
          <a:extLst>
            <a:ext uri="{FF2B5EF4-FFF2-40B4-BE49-F238E27FC236}">
              <a16:creationId xmlns:a16="http://schemas.microsoft.com/office/drawing/2014/main" id="{00000000-0008-0000-3200-00003C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7" name="テキスト ボックス 316">
          <a:extLst>
            <a:ext uri="{FF2B5EF4-FFF2-40B4-BE49-F238E27FC236}">
              <a16:creationId xmlns:a16="http://schemas.microsoft.com/office/drawing/2014/main" id="{00000000-0008-0000-3200-00003D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8" name="テキスト ボックス 317">
          <a:extLst>
            <a:ext uri="{FF2B5EF4-FFF2-40B4-BE49-F238E27FC236}">
              <a16:creationId xmlns:a16="http://schemas.microsoft.com/office/drawing/2014/main" id="{00000000-0008-0000-3200-00003E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9" name="テキスト ボックス 318">
          <a:extLst>
            <a:ext uri="{FF2B5EF4-FFF2-40B4-BE49-F238E27FC236}">
              <a16:creationId xmlns:a16="http://schemas.microsoft.com/office/drawing/2014/main" id="{00000000-0008-0000-3200-00003F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20" name="テキスト ボックス 319">
          <a:extLst>
            <a:ext uri="{FF2B5EF4-FFF2-40B4-BE49-F238E27FC236}">
              <a16:creationId xmlns:a16="http://schemas.microsoft.com/office/drawing/2014/main" id="{00000000-0008-0000-3200-000040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1" name="テキスト ボックス 320">
          <a:extLst>
            <a:ext uri="{FF2B5EF4-FFF2-40B4-BE49-F238E27FC236}">
              <a16:creationId xmlns:a16="http://schemas.microsoft.com/office/drawing/2014/main" id="{00000000-0008-0000-3200-000041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2" name="テキスト ボックス 321">
          <a:extLst>
            <a:ext uri="{FF2B5EF4-FFF2-40B4-BE49-F238E27FC236}">
              <a16:creationId xmlns:a16="http://schemas.microsoft.com/office/drawing/2014/main" id="{00000000-0008-0000-3200-000042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3" name="テキスト ボックス 322">
          <a:extLst>
            <a:ext uri="{FF2B5EF4-FFF2-40B4-BE49-F238E27FC236}">
              <a16:creationId xmlns:a16="http://schemas.microsoft.com/office/drawing/2014/main" id="{00000000-0008-0000-3200-000043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4" name="テキスト ボックス 323">
          <a:extLst>
            <a:ext uri="{FF2B5EF4-FFF2-40B4-BE49-F238E27FC236}">
              <a16:creationId xmlns:a16="http://schemas.microsoft.com/office/drawing/2014/main" id="{00000000-0008-0000-3200-000044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5" name="テキスト ボックス 324">
          <a:extLst>
            <a:ext uri="{FF2B5EF4-FFF2-40B4-BE49-F238E27FC236}">
              <a16:creationId xmlns:a16="http://schemas.microsoft.com/office/drawing/2014/main" id="{00000000-0008-0000-3200-000045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6" name="テキスト ボックス 325">
          <a:extLst>
            <a:ext uri="{FF2B5EF4-FFF2-40B4-BE49-F238E27FC236}">
              <a16:creationId xmlns:a16="http://schemas.microsoft.com/office/drawing/2014/main" id="{00000000-0008-0000-3200-000046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27" name="テキスト ボックス 326">
          <a:extLst>
            <a:ext uri="{FF2B5EF4-FFF2-40B4-BE49-F238E27FC236}">
              <a16:creationId xmlns:a16="http://schemas.microsoft.com/office/drawing/2014/main" id="{00000000-0008-0000-3200-000047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28" name="テキスト ボックス 327">
          <a:extLst>
            <a:ext uri="{FF2B5EF4-FFF2-40B4-BE49-F238E27FC236}">
              <a16:creationId xmlns:a16="http://schemas.microsoft.com/office/drawing/2014/main" id="{00000000-0008-0000-3200-000048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29" name="テキスト ボックス 328">
          <a:extLst>
            <a:ext uri="{FF2B5EF4-FFF2-40B4-BE49-F238E27FC236}">
              <a16:creationId xmlns:a16="http://schemas.microsoft.com/office/drawing/2014/main" id="{00000000-0008-0000-3200-000049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30" name="テキスト ボックス 329">
          <a:extLst>
            <a:ext uri="{FF2B5EF4-FFF2-40B4-BE49-F238E27FC236}">
              <a16:creationId xmlns:a16="http://schemas.microsoft.com/office/drawing/2014/main" id="{00000000-0008-0000-3200-00004A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31" name="テキスト ボックス 330">
          <a:extLst>
            <a:ext uri="{FF2B5EF4-FFF2-40B4-BE49-F238E27FC236}">
              <a16:creationId xmlns:a16="http://schemas.microsoft.com/office/drawing/2014/main" id="{00000000-0008-0000-3200-00004B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32" name="テキスト ボックス 331">
          <a:extLst>
            <a:ext uri="{FF2B5EF4-FFF2-40B4-BE49-F238E27FC236}">
              <a16:creationId xmlns:a16="http://schemas.microsoft.com/office/drawing/2014/main" id="{00000000-0008-0000-3200-00004C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3" name="テキスト ボックス 332">
          <a:extLst>
            <a:ext uri="{FF2B5EF4-FFF2-40B4-BE49-F238E27FC236}">
              <a16:creationId xmlns:a16="http://schemas.microsoft.com/office/drawing/2014/main" id="{00000000-0008-0000-3200-00004D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4" name="テキスト ボックス 333">
          <a:extLst>
            <a:ext uri="{FF2B5EF4-FFF2-40B4-BE49-F238E27FC236}">
              <a16:creationId xmlns:a16="http://schemas.microsoft.com/office/drawing/2014/main" id="{00000000-0008-0000-3200-00004E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5" name="テキスト ボックス 334">
          <a:extLst>
            <a:ext uri="{FF2B5EF4-FFF2-40B4-BE49-F238E27FC236}">
              <a16:creationId xmlns:a16="http://schemas.microsoft.com/office/drawing/2014/main" id="{00000000-0008-0000-3200-00004F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6" name="テキスト ボックス 335">
          <a:extLst>
            <a:ext uri="{FF2B5EF4-FFF2-40B4-BE49-F238E27FC236}">
              <a16:creationId xmlns:a16="http://schemas.microsoft.com/office/drawing/2014/main" id="{00000000-0008-0000-3200-000050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7" name="テキスト ボックス 336">
          <a:extLst>
            <a:ext uri="{FF2B5EF4-FFF2-40B4-BE49-F238E27FC236}">
              <a16:creationId xmlns:a16="http://schemas.microsoft.com/office/drawing/2014/main" id="{00000000-0008-0000-3200-000051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8" name="テキスト ボックス 337">
          <a:extLst>
            <a:ext uri="{FF2B5EF4-FFF2-40B4-BE49-F238E27FC236}">
              <a16:creationId xmlns:a16="http://schemas.microsoft.com/office/drawing/2014/main" id="{00000000-0008-0000-3200-000052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39" name="テキスト ボックス 338">
          <a:extLst>
            <a:ext uri="{FF2B5EF4-FFF2-40B4-BE49-F238E27FC236}">
              <a16:creationId xmlns:a16="http://schemas.microsoft.com/office/drawing/2014/main" id="{00000000-0008-0000-3200-000053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0" name="テキスト ボックス 339">
          <a:extLst>
            <a:ext uri="{FF2B5EF4-FFF2-40B4-BE49-F238E27FC236}">
              <a16:creationId xmlns:a16="http://schemas.microsoft.com/office/drawing/2014/main" id="{00000000-0008-0000-3200-000054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1" name="テキスト ボックス 340">
          <a:extLst>
            <a:ext uri="{FF2B5EF4-FFF2-40B4-BE49-F238E27FC236}">
              <a16:creationId xmlns:a16="http://schemas.microsoft.com/office/drawing/2014/main" id="{00000000-0008-0000-3200-000055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2" name="テキスト ボックス 341">
          <a:extLst>
            <a:ext uri="{FF2B5EF4-FFF2-40B4-BE49-F238E27FC236}">
              <a16:creationId xmlns:a16="http://schemas.microsoft.com/office/drawing/2014/main" id="{00000000-0008-0000-3200-000056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3" name="テキスト ボックス 342">
          <a:extLst>
            <a:ext uri="{FF2B5EF4-FFF2-40B4-BE49-F238E27FC236}">
              <a16:creationId xmlns:a16="http://schemas.microsoft.com/office/drawing/2014/main" id="{00000000-0008-0000-3200-000057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4" name="テキスト ボックス 343">
          <a:extLst>
            <a:ext uri="{FF2B5EF4-FFF2-40B4-BE49-F238E27FC236}">
              <a16:creationId xmlns:a16="http://schemas.microsoft.com/office/drawing/2014/main" id="{00000000-0008-0000-3200-000058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5" name="テキスト ボックス 344">
          <a:extLst>
            <a:ext uri="{FF2B5EF4-FFF2-40B4-BE49-F238E27FC236}">
              <a16:creationId xmlns:a16="http://schemas.microsoft.com/office/drawing/2014/main" id="{00000000-0008-0000-3200-000059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6" name="テキスト ボックス 345">
          <a:extLst>
            <a:ext uri="{FF2B5EF4-FFF2-40B4-BE49-F238E27FC236}">
              <a16:creationId xmlns:a16="http://schemas.microsoft.com/office/drawing/2014/main" id="{00000000-0008-0000-3200-00005A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7" name="テキスト ボックス 346">
          <a:extLst>
            <a:ext uri="{FF2B5EF4-FFF2-40B4-BE49-F238E27FC236}">
              <a16:creationId xmlns:a16="http://schemas.microsoft.com/office/drawing/2014/main" id="{00000000-0008-0000-3200-00005B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8" name="テキスト ボックス 347">
          <a:extLst>
            <a:ext uri="{FF2B5EF4-FFF2-40B4-BE49-F238E27FC236}">
              <a16:creationId xmlns:a16="http://schemas.microsoft.com/office/drawing/2014/main" id="{00000000-0008-0000-3200-00005C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9" name="テキスト ボックス 348">
          <a:extLst>
            <a:ext uri="{FF2B5EF4-FFF2-40B4-BE49-F238E27FC236}">
              <a16:creationId xmlns:a16="http://schemas.microsoft.com/office/drawing/2014/main" id="{00000000-0008-0000-3200-00005D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50" name="テキスト ボックス 349">
          <a:extLst>
            <a:ext uri="{FF2B5EF4-FFF2-40B4-BE49-F238E27FC236}">
              <a16:creationId xmlns:a16="http://schemas.microsoft.com/office/drawing/2014/main" id="{00000000-0008-0000-3200-00005E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1" name="テキスト ボックス 350">
          <a:extLst>
            <a:ext uri="{FF2B5EF4-FFF2-40B4-BE49-F238E27FC236}">
              <a16:creationId xmlns:a16="http://schemas.microsoft.com/office/drawing/2014/main" id="{00000000-0008-0000-3200-00005F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2" name="テキスト ボックス 351">
          <a:extLst>
            <a:ext uri="{FF2B5EF4-FFF2-40B4-BE49-F238E27FC236}">
              <a16:creationId xmlns:a16="http://schemas.microsoft.com/office/drawing/2014/main" id="{00000000-0008-0000-3200-000060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3" name="テキスト ボックス 352">
          <a:extLst>
            <a:ext uri="{FF2B5EF4-FFF2-40B4-BE49-F238E27FC236}">
              <a16:creationId xmlns:a16="http://schemas.microsoft.com/office/drawing/2014/main" id="{00000000-0008-0000-3200-000061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4" name="テキスト ボックス 353">
          <a:extLst>
            <a:ext uri="{FF2B5EF4-FFF2-40B4-BE49-F238E27FC236}">
              <a16:creationId xmlns:a16="http://schemas.microsoft.com/office/drawing/2014/main" id="{00000000-0008-0000-3200-000062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5" name="テキスト ボックス 354">
          <a:extLst>
            <a:ext uri="{FF2B5EF4-FFF2-40B4-BE49-F238E27FC236}">
              <a16:creationId xmlns:a16="http://schemas.microsoft.com/office/drawing/2014/main" id="{00000000-0008-0000-3200-000063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6" name="テキスト ボックス 355">
          <a:extLst>
            <a:ext uri="{FF2B5EF4-FFF2-40B4-BE49-F238E27FC236}">
              <a16:creationId xmlns:a16="http://schemas.microsoft.com/office/drawing/2014/main" id="{00000000-0008-0000-3200-000064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57" name="テキスト ボックス 356">
          <a:extLst>
            <a:ext uri="{FF2B5EF4-FFF2-40B4-BE49-F238E27FC236}">
              <a16:creationId xmlns:a16="http://schemas.microsoft.com/office/drawing/2014/main" id="{00000000-0008-0000-3200-000065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58" name="テキスト ボックス 357">
          <a:extLst>
            <a:ext uri="{FF2B5EF4-FFF2-40B4-BE49-F238E27FC236}">
              <a16:creationId xmlns:a16="http://schemas.microsoft.com/office/drawing/2014/main" id="{00000000-0008-0000-3200-000066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59" name="テキスト ボックス 358">
          <a:extLst>
            <a:ext uri="{FF2B5EF4-FFF2-40B4-BE49-F238E27FC236}">
              <a16:creationId xmlns:a16="http://schemas.microsoft.com/office/drawing/2014/main" id="{00000000-0008-0000-3200-000067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60" name="テキスト ボックス 359">
          <a:extLst>
            <a:ext uri="{FF2B5EF4-FFF2-40B4-BE49-F238E27FC236}">
              <a16:creationId xmlns:a16="http://schemas.microsoft.com/office/drawing/2014/main" id="{00000000-0008-0000-3200-000068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61" name="テキスト ボックス 360">
          <a:extLst>
            <a:ext uri="{FF2B5EF4-FFF2-40B4-BE49-F238E27FC236}">
              <a16:creationId xmlns:a16="http://schemas.microsoft.com/office/drawing/2014/main" id="{00000000-0008-0000-3200-000069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62" name="テキスト ボックス 361">
          <a:extLst>
            <a:ext uri="{FF2B5EF4-FFF2-40B4-BE49-F238E27FC236}">
              <a16:creationId xmlns:a16="http://schemas.microsoft.com/office/drawing/2014/main" id="{00000000-0008-0000-3200-00006A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69" name="テキスト ボックス 368">
          <a:extLst>
            <a:ext uri="{FF2B5EF4-FFF2-40B4-BE49-F238E27FC236}">
              <a16:creationId xmlns:a16="http://schemas.microsoft.com/office/drawing/2014/main" id="{00000000-0008-0000-3200-000071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0" name="テキスト ボックス 369">
          <a:extLst>
            <a:ext uri="{FF2B5EF4-FFF2-40B4-BE49-F238E27FC236}">
              <a16:creationId xmlns:a16="http://schemas.microsoft.com/office/drawing/2014/main" id="{00000000-0008-0000-3200-000072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1" name="テキスト ボックス 370">
          <a:extLst>
            <a:ext uri="{FF2B5EF4-FFF2-40B4-BE49-F238E27FC236}">
              <a16:creationId xmlns:a16="http://schemas.microsoft.com/office/drawing/2014/main" id="{00000000-0008-0000-3200-000073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2" name="テキスト ボックス 371">
          <a:extLst>
            <a:ext uri="{FF2B5EF4-FFF2-40B4-BE49-F238E27FC236}">
              <a16:creationId xmlns:a16="http://schemas.microsoft.com/office/drawing/2014/main" id="{00000000-0008-0000-3200-000074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3" name="テキスト ボックス 372">
          <a:extLst>
            <a:ext uri="{FF2B5EF4-FFF2-40B4-BE49-F238E27FC236}">
              <a16:creationId xmlns:a16="http://schemas.microsoft.com/office/drawing/2014/main" id="{00000000-0008-0000-3200-000075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4" name="テキスト ボックス 373">
          <a:extLst>
            <a:ext uri="{FF2B5EF4-FFF2-40B4-BE49-F238E27FC236}">
              <a16:creationId xmlns:a16="http://schemas.microsoft.com/office/drawing/2014/main" id="{00000000-0008-0000-3200-000076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5" name="テキスト ボックス 374">
          <a:extLst>
            <a:ext uri="{FF2B5EF4-FFF2-40B4-BE49-F238E27FC236}">
              <a16:creationId xmlns:a16="http://schemas.microsoft.com/office/drawing/2014/main" id="{00000000-0008-0000-3200-000077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6" name="テキスト ボックス 375">
          <a:extLst>
            <a:ext uri="{FF2B5EF4-FFF2-40B4-BE49-F238E27FC236}">
              <a16:creationId xmlns:a16="http://schemas.microsoft.com/office/drawing/2014/main" id="{00000000-0008-0000-3200-000078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7" name="テキスト ボックス 376">
          <a:extLst>
            <a:ext uri="{FF2B5EF4-FFF2-40B4-BE49-F238E27FC236}">
              <a16:creationId xmlns:a16="http://schemas.microsoft.com/office/drawing/2014/main" id="{00000000-0008-0000-3200-000079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8" name="テキスト ボックス 377">
          <a:extLst>
            <a:ext uri="{FF2B5EF4-FFF2-40B4-BE49-F238E27FC236}">
              <a16:creationId xmlns:a16="http://schemas.microsoft.com/office/drawing/2014/main" id="{00000000-0008-0000-3200-00007A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9" name="テキスト ボックス 378">
          <a:extLst>
            <a:ext uri="{FF2B5EF4-FFF2-40B4-BE49-F238E27FC236}">
              <a16:creationId xmlns:a16="http://schemas.microsoft.com/office/drawing/2014/main" id="{00000000-0008-0000-3200-00007B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80" name="テキスト ボックス 379">
          <a:extLst>
            <a:ext uri="{FF2B5EF4-FFF2-40B4-BE49-F238E27FC236}">
              <a16:creationId xmlns:a16="http://schemas.microsoft.com/office/drawing/2014/main" id="{00000000-0008-0000-3200-00007C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1" name="テキスト ボックス 380">
          <a:extLst>
            <a:ext uri="{FF2B5EF4-FFF2-40B4-BE49-F238E27FC236}">
              <a16:creationId xmlns:a16="http://schemas.microsoft.com/office/drawing/2014/main" id="{00000000-0008-0000-3200-00007D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2" name="テキスト ボックス 381">
          <a:extLst>
            <a:ext uri="{FF2B5EF4-FFF2-40B4-BE49-F238E27FC236}">
              <a16:creationId xmlns:a16="http://schemas.microsoft.com/office/drawing/2014/main" id="{00000000-0008-0000-3200-00007E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3" name="テキスト ボックス 382">
          <a:extLst>
            <a:ext uri="{FF2B5EF4-FFF2-40B4-BE49-F238E27FC236}">
              <a16:creationId xmlns:a16="http://schemas.microsoft.com/office/drawing/2014/main" id="{00000000-0008-0000-3200-00007F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4" name="テキスト ボックス 383">
          <a:extLst>
            <a:ext uri="{FF2B5EF4-FFF2-40B4-BE49-F238E27FC236}">
              <a16:creationId xmlns:a16="http://schemas.microsoft.com/office/drawing/2014/main" id="{00000000-0008-0000-3200-000080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5" name="テキスト ボックス 384">
          <a:extLst>
            <a:ext uri="{FF2B5EF4-FFF2-40B4-BE49-F238E27FC236}">
              <a16:creationId xmlns:a16="http://schemas.microsoft.com/office/drawing/2014/main" id="{00000000-0008-0000-3200-000081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6" name="テキスト ボックス 385">
          <a:extLst>
            <a:ext uri="{FF2B5EF4-FFF2-40B4-BE49-F238E27FC236}">
              <a16:creationId xmlns:a16="http://schemas.microsoft.com/office/drawing/2014/main" id="{00000000-0008-0000-3200-000082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87" name="テキスト ボックス 386">
          <a:extLst>
            <a:ext uri="{FF2B5EF4-FFF2-40B4-BE49-F238E27FC236}">
              <a16:creationId xmlns:a16="http://schemas.microsoft.com/office/drawing/2014/main" id="{00000000-0008-0000-3200-000083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88" name="テキスト ボックス 387">
          <a:extLst>
            <a:ext uri="{FF2B5EF4-FFF2-40B4-BE49-F238E27FC236}">
              <a16:creationId xmlns:a16="http://schemas.microsoft.com/office/drawing/2014/main" id="{00000000-0008-0000-3200-000084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89" name="テキスト ボックス 388">
          <a:extLst>
            <a:ext uri="{FF2B5EF4-FFF2-40B4-BE49-F238E27FC236}">
              <a16:creationId xmlns:a16="http://schemas.microsoft.com/office/drawing/2014/main" id="{00000000-0008-0000-3200-000085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90" name="テキスト ボックス 389">
          <a:extLst>
            <a:ext uri="{FF2B5EF4-FFF2-40B4-BE49-F238E27FC236}">
              <a16:creationId xmlns:a16="http://schemas.microsoft.com/office/drawing/2014/main" id="{00000000-0008-0000-3200-000086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91" name="テキスト ボックス 390">
          <a:extLst>
            <a:ext uri="{FF2B5EF4-FFF2-40B4-BE49-F238E27FC236}">
              <a16:creationId xmlns:a16="http://schemas.microsoft.com/office/drawing/2014/main" id="{00000000-0008-0000-3200-000087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92" name="テキスト ボックス 391">
          <a:extLst>
            <a:ext uri="{FF2B5EF4-FFF2-40B4-BE49-F238E27FC236}">
              <a16:creationId xmlns:a16="http://schemas.microsoft.com/office/drawing/2014/main" id="{00000000-0008-0000-3200-000088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3" name="テキスト ボックス 392">
          <a:extLst>
            <a:ext uri="{FF2B5EF4-FFF2-40B4-BE49-F238E27FC236}">
              <a16:creationId xmlns:a16="http://schemas.microsoft.com/office/drawing/2014/main" id="{00000000-0008-0000-3200-000089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4" name="テキスト ボックス 393">
          <a:extLst>
            <a:ext uri="{FF2B5EF4-FFF2-40B4-BE49-F238E27FC236}">
              <a16:creationId xmlns:a16="http://schemas.microsoft.com/office/drawing/2014/main" id="{00000000-0008-0000-3200-00008A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5" name="テキスト ボックス 394">
          <a:extLst>
            <a:ext uri="{FF2B5EF4-FFF2-40B4-BE49-F238E27FC236}">
              <a16:creationId xmlns:a16="http://schemas.microsoft.com/office/drawing/2014/main" id="{00000000-0008-0000-3200-00008B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6" name="テキスト ボックス 395">
          <a:extLst>
            <a:ext uri="{FF2B5EF4-FFF2-40B4-BE49-F238E27FC236}">
              <a16:creationId xmlns:a16="http://schemas.microsoft.com/office/drawing/2014/main" id="{00000000-0008-0000-3200-00008C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7" name="テキスト ボックス 396">
          <a:extLst>
            <a:ext uri="{FF2B5EF4-FFF2-40B4-BE49-F238E27FC236}">
              <a16:creationId xmlns:a16="http://schemas.microsoft.com/office/drawing/2014/main" id="{00000000-0008-0000-3200-00008D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8" name="テキスト ボックス 397">
          <a:extLst>
            <a:ext uri="{FF2B5EF4-FFF2-40B4-BE49-F238E27FC236}">
              <a16:creationId xmlns:a16="http://schemas.microsoft.com/office/drawing/2014/main" id="{00000000-0008-0000-3200-00008E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399" name="テキスト ボックス 398">
          <a:extLst>
            <a:ext uri="{FF2B5EF4-FFF2-40B4-BE49-F238E27FC236}">
              <a16:creationId xmlns:a16="http://schemas.microsoft.com/office/drawing/2014/main" id="{00000000-0008-0000-3200-00008F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0" name="テキスト ボックス 399">
          <a:extLst>
            <a:ext uri="{FF2B5EF4-FFF2-40B4-BE49-F238E27FC236}">
              <a16:creationId xmlns:a16="http://schemas.microsoft.com/office/drawing/2014/main" id="{00000000-0008-0000-3200-000090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1" name="テキスト ボックス 400">
          <a:extLst>
            <a:ext uri="{FF2B5EF4-FFF2-40B4-BE49-F238E27FC236}">
              <a16:creationId xmlns:a16="http://schemas.microsoft.com/office/drawing/2014/main" id="{00000000-0008-0000-3200-000091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2" name="テキスト ボックス 401">
          <a:extLst>
            <a:ext uri="{FF2B5EF4-FFF2-40B4-BE49-F238E27FC236}">
              <a16:creationId xmlns:a16="http://schemas.microsoft.com/office/drawing/2014/main" id="{00000000-0008-0000-3200-000092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3" name="テキスト ボックス 402">
          <a:extLst>
            <a:ext uri="{FF2B5EF4-FFF2-40B4-BE49-F238E27FC236}">
              <a16:creationId xmlns:a16="http://schemas.microsoft.com/office/drawing/2014/main" id="{00000000-0008-0000-3200-000093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4" name="テキスト ボックス 403">
          <a:extLst>
            <a:ext uri="{FF2B5EF4-FFF2-40B4-BE49-F238E27FC236}">
              <a16:creationId xmlns:a16="http://schemas.microsoft.com/office/drawing/2014/main" id="{00000000-0008-0000-3200-000094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5" name="テキスト ボックス 404">
          <a:extLst>
            <a:ext uri="{FF2B5EF4-FFF2-40B4-BE49-F238E27FC236}">
              <a16:creationId xmlns:a16="http://schemas.microsoft.com/office/drawing/2014/main" id="{00000000-0008-0000-3200-000095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6" name="テキスト ボックス 405">
          <a:extLst>
            <a:ext uri="{FF2B5EF4-FFF2-40B4-BE49-F238E27FC236}">
              <a16:creationId xmlns:a16="http://schemas.microsoft.com/office/drawing/2014/main" id="{00000000-0008-0000-3200-000096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7" name="テキスト ボックス 406">
          <a:extLst>
            <a:ext uri="{FF2B5EF4-FFF2-40B4-BE49-F238E27FC236}">
              <a16:creationId xmlns:a16="http://schemas.microsoft.com/office/drawing/2014/main" id="{00000000-0008-0000-3200-000097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8" name="テキスト ボックス 407">
          <a:extLst>
            <a:ext uri="{FF2B5EF4-FFF2-40B4-BE49-F238E27FC236}">
              <a16:creationId xmlns:a16="http://schemas.microsoft.com/office/drawing/2014/main" id="{00000000-0008-0000-3200-000098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9" name="テキスト ボックス 408">
          <a:extLst>
            <a:ext uri="{FF2B5EF4-FFF2-40B4-BE49-F238E27FC236}">
              <a16:creationId xmlns:a16="http://schemas.microsoft.com/office/drawing/2014/main" id="{00000000-0008-0000-3200-000099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10" name="テキスト ボックス 409">
          <a:extLst>
            <a:ext uri="{FF2B5EF4-FFF2-40B4-BE49-F238E27FC236}">
              <a16:creationId xmlns:a16="http://schemas.microsoft.com/office/drawing/2014/main" id="{00000000-0008-0000-3200-00009A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1" name="テキスト ボックス 410">
          <a:extLst>
            <a:ext uri="{FF2B5EF4-FFF2-40B4-BE49-F238E27FC236}">
              <a16:creationId xmlns:a16="http://schemas.microsoft.com/office/drawing/2014/main" id="{00000000-0008-0000-3200-00009B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2" name="テキスト ボックス 411">
          <a:extLst>
            <a:ext uri="{FF2B5EF4-FFF2-40B4-BE49-F238E27FC236}">
              <a16:creationId xmlns:a16="http://schemas.microsoft.com/office/drawing/2014/main" id="{00000000-0008-0000-3200-00009C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3" name="テキスト ボックス 412">
          <a:extLst>
            <a:ext uri="{FF2B5EF4-FFF2-40B4-BE49-F238E27FC236}">
              <a16:creationId xmlns:a16="http://schemas.microsoft.com/office/drawing/2014/main" id="{00000000-0008-0000-3200-00009D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4" name="テキスト ボックス 413">
          <a:extLst>
            <a:ext uri="{FF2B5EF4-FFF2-40B4-BE49-F238E27FC236}">
              <a16:creationId xmlns:a16="http://schemas.microsoft.com/office/drawing/2014/main" id="{00000000-0008-0000-3200-00009E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5" name="テキスト ボックス 414">
          <a:extLst>
            <a:ext uri="{FF2B5EF4-FFF2-40B4-BE49-F238E27FC236}">
              <a16:creationId xmlns:a16="http://schemas.microsoft.com/office/drawing/2014/main" id="{00000000-0008-0000-3200-00009F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6" name="テキスト ボックス 415">
          <a:extLst>
            <a:ext uri="{FF2B5EF4-FFF2-40B4-BE49-F238E27FC236}">
              <a16:creationId xmlns:a16="http://schemas.microsoft.com/office/drawing/2014/main" id="{00000000-0008-0000-3200-0000A0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7" name="テキスト ボックス 416">
          <a:extLst>
            <a:ext uri="{FF2B5EF4-FFF2-40B4-BE49-F238E27FC236}">
              <a16:creationId xmlns:a16="http://schemas.microsoft.com/office/drawing/2014/main" id="{00000000-0008-0000-3200-0000A1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18" name="テキスト ボックス 417">
          <a:extLst>
            <a:ext uri="{FF2B5EF4-FFF2-40B4-BE49-F238E27FC236}">
              <a16:creationId xmlns:a16="http://schemas.microsoft.com/office/drawing/2014/main" id="{00000000-0008-0000-3200-0000A2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19" name="テキスト ボックス 418">
          <a:extLst>
            <a:ext uri="{FF2B5EF4-FFF2-40B4-BE49-F238E27FC236}">
              <a16:creationId xmlns:a16="http://schemas.microsoft.com/office/drawing/2014/main" id="{00000000-0008-0000-3200-0000A3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0" name="テキスト ボックス 419">
          <a:extLst>
            <a:ext uri="{FF2B5EF4-FFF2-40B4-BE49-F238E27FC236}">
              <a16:creationId xmlns:a16="http://schemas.microsoft.com/office/drawing/2014/main" id="{00000000-0008-0000-3200-0000A4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1" name="テキスト ボックス 420">
          <a:extLst>
            <a:ext uri="{FF2B5EF4-FFF2-40B4-BE49-F238E27FC236}">
              <a16:creationId xmlns:a16="http://schemas.microsoft.com/office/drawing/2014/main" id="{00000000-0008-0000-3200-0000A5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2" name="テキスト ボックス 421">
          <a:extLst>
            <a:ext uri="{FF2B5EF4-FFF2-40B4-BE49-F238E27FC236}">
              <a16:creationId xmlns:a16="http://schemas.microsoft.com/office/drawing/2014/main" id="{00000000-0008-0000-3200-0000A6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3" name="テキスト ボックス 422">
          <a:extLst>
            <a:ext uri="{FF2B5EF4-FFF2-40B4-BE49-F238E27FC236}">
              <a16:creationId xmlns:a16="http://schemas.microsoft.com/office/drawing/2014/main" id="{00000000-0008-0000-3200-0000A7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4" name="テキスト ボックス 423">
          <a:extLst>
            <a:ext uri="{FF2B5EF4-FFF2-40B4-BE49-F238E27FC236}">
              <a16:creationId xmlns:a16="http://schemas.microsoft.com/office/drawing/2014/main" id="{00000000-0008-0000-3200-0000A8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5" name="テキスト ボックス 424">
          <a:extLst>
            <a:ext uri="{FF2B5EF4-FFF2-40B4-BE49-F238E27FC236}">
              <a16:creationId xmlns:a16="http://schemas.microsoft.com/office/drawing/2014/main" id="{00000000-0008-0000-3200-0000A9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6" name="テキスト ボックス 425">
          <a:extLst>
            <a:ext uri="{FF2B5EF4-FFF2-40B4-BE49-F238E27FC236}">
              <a16:creationId xmlns:a16="http://schemas.microsoft.com/office/drawing/2014/main" id="{00000000-0008-0000-3200-0000AA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7" name="テキスト ボックス 426">
          <a:extLst>
            <a:ext uri="{FF2B5EF4-FFF2-40B4-BE49-F238E27FC236}">
              <a16:creationId xmlns:a16="http://schemas.microsoft.com/office/drawing/2014/main" id="{00000000-0008-0000-3200-0000AB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8" name="テキスト ボックス 427">
          <a:extLst>
            <a:ext uri="{FF2B5EF4-FFF2-40B4-BE49-F238E27FC236}">
              <a16:creationId xmlns:a16="http://schemas.microsoft.com/office/drawing/2014/main" id="{00000000-0008-0000-3200-0000AC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9" name="テキスト ボックス 428">
          <a:extLst>
            <a:ext uri="{FF2B5EF4-FFF2-40B4-BE49-F238E27FC236}">
              <a16:creationId xmlns:a16="http://schemas.microsoft.com/office/drawing/2014/main" id="{00000000-0008-0000-3200-0000AD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0" name="テキスト ボックス 429">
          <a:extLst>
            <a:ext uri="{FF2B5EF4-FFF2-40B4-BE49-F238E27FC236}">
              <a16:creationId xmlns:a16="http://schemas.microsoft.com/office/drawing/2014/main" id="{00000000-0008-0000-3200-0000AE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1" name="テキスト ボックス 430">
          <a:extLst>
            <a:ext uri="{FF2B5EF4-FFF2-40B4-BE49-F238E27FC236}">
              <a16:creationId xmlns:a16="http://schemas.microsoft.com/office/drawing/2014/main" id="{00000000-0008-0000-3200-0000AF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2" name="テキスト ボックス 431">
          <a:extLst>
            <a:ext uri="{FF2B5EF4-FFF2-40B4-BE49-F238E27FC236}">
              <a16:creationId xmlns:a16="http://schemas.microsoft.com/office/drawing/2014/main" id="{00000000-0008-0000-3200-0000B0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3" name="テキスト ボックス 432">
          <a:extLst>
            <a:ext uri="{FF2B5EF4-FFF2-40B4-BE49-F238E27FC236}">
              <a16:creationId xmlns:a16="http://schemas.microsoft.com/office/drawing/2014/main" id="{00000000-0008-0000-3200-0000B1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4" name="テキスト ボックス 433">
          <a:extLst>
            <a:ext uri="{FF2B5EF4-FFF2-40B4-BE49-F238E27FC236}">
              <a16:creationId xmlns:a16="http://schemas.microsoft.com/office/drawing/2014/main" id="{00000000-0008-0000-3200-0000B2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5" name="テキスト ボックス 434">
          <a:extLst>
            <a:ext uri="{FF2B5EF4-FFF2-40B4-BE49-F238E27FC236}">
              <a16:creationId xmlns:a16="http://schemas.microsoft.com/office/drawing/2014/main" id="{00000000-0008-0000-3200-0000B3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6" name="テキスト ボックス 435">
          <a:extLst>
            <a:ext uri="{FF2B5EF4-FFF2-40B4-BE49-F238E27FC236}">
              <a16:creationId xmlns:a16="http://schemas.microsoft.com/office/drawing/2014/main" id="{00000000-0008-0000-3200-0000B4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7" name="テキスト ボックス 436">
          <a:extLst>
            <a:ext uri="{FF2B5EF4-FFF2-40B4-BE49-F238E27FC236}">
              <a16:creationId xmlns:a16="http://schemas.microsoft.com/office/drawing/2014/main" id="{00000000-0008-0000-3200-0000B5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8" name="テキスト ボックス 437">
          <a:extLst>
            <a:ext uri="{FF2B5EF4-FFF2-40B4-BE49-F238E27FC236}">
              <a16:creationId xmlns:a16="http://schemas.microsoft.com/office/drawing/2014/main" id="{00000000-0008-0000-3200-0000B6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9" name="テキスト ボックス 438">
          <a:extLst>
            <a:ext uri="{FF2B5EF4-FFF2-40B4-BE49-F238E27FC236}">
              <a16:creationId xmlns:a16="http://schemas.microsoft.com/office/drawing/2014/main" id="{00000000-0008-0000-3200-0000B7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40" name="テキスト ボックス 439">
          <a:extLst>
            <a:ext uri="{FF2B5EF4-FFF2-40B4-BE49-F238E27FC236}">
              <a16:creationId xmlns:a16="http://schemas.microsoft.com/office/drawing/2014/main" id="{00000000-0008-0000-3200-0000B8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41" name="テキスト ボックス 440">
          <a:extLst>
            <a:ext uri="{FF2B5EF4-FFF2-40B4-BE49-F238E27FC236}">
              <a16:creationId xmlns:a16="http://schemas.microsoft.com/office/drawing/2014/main" id="{00000000-0008-0000-3200-0000B9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2" name="テキスト ボックス 441">
          <a:extLst>
            <a:ext uri="{FF2B5EF4-FFF2-40B4-BE49-F238E27FC236}">
              <a16:creationId xmlns:a16="http://schemas.microsoft.com/office/drawing/2014/main" id="{00000000-0008-0000-3200-0000BA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3" name="テキスト ボックス 442">
          <a:extLst>
            <a:ext uri="{FF2B5EF4-FFF2-40B4-BE49-F238E27FC236}">
              <a16:creationId xmlns:a16="http://schemas.microsoft.com/office/drawing/2014/main" id="{00000000-0008-0000-3200-0000BB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4" name="テキスト ボックス 443">
          <a:extLst>
            <a:ext uri="{FF2B5EF4-FFF2-40B4-BE49-F238E27FC236}">
              <a16:creationId xmlns:a16="http://schemas.microsoft.com/office/drawing/2014/main" id="{00000000-0008-0000-3200-0000BC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5" name="テキスト ボックス 444">
          <a:extLst>
            <a:ext uri="{FF2B5EF4-FFF2-40B4-BE49-F238E27FC236}">
              <a16:creationId xmlns:a16="http://schemas.microsoft.com/office/drawing/2014/main" id="{00000000-0008-0000-3200-0000BD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6" name="テキスト ボックス 445">
          <a:extLst>
            <a:ext uri="{FF2B5EF4-FFF2-40B4-BE49-F238E27FC236}">
              <a16:creationId xmlns:a16="http://schemas.microsoft.com/office/drawing/2014/main" id="{00000000-0008-0000-3200-0000BE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7" name="テキスト ボックス 446">
          <a:extLst>
            <a:ext uri="{FF2B5EF4-FFF2-40B4-BE49-F238E27FC236}">
              <a16:creationId xmlns:a16="http://schemas.microsoft.com/office/drawing/2014/main" id="{00000000-0008-0000-3200-0000BF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48" name="テキスト ボックス 447">
          <a:extLst>
            <a:ext uri="{FF2B5EF4-FFF2-40B4-BE49-F238E27FC236}">
              <a16:creationId xmlns:a16="http://schemas.microsoft.com/office/drawing/2014/main" id="{00000000-0008-0000-3200-0000C0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49" name="テキスト ボックス 448">
          <a:extLst>
            <a:ext uri="{FF2B5EF4-FFF2-40B4-BE49-F238E27FC236}">
              <a16:creationId xmlns:a16="http://schemas.microsoft.com/office/drawing/2014/main" id="{00000000-0008-0000-3200-0000C1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0" name="テキスト ボックス 449">
          <a:extLst>
            <a:ext uri="{FF2B5EF4-FFF2-40B4-BE49-F238E27FC236}">
              <a16:creationId xmlns:a16="http://schemas.microsoft.com/office/drawing/2014/main" id="{00000000-0008-0000-3200-0000C2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1" name="テキスト ボックス 450">
          <a:extLst>
            <a:ext uri="{FF2B5EF4-FFF2-40B4-BE49-F238E27FC236}">
              <a16:creationId xmlns:a16="http://schemas.microsoft.com/office/drawing/2014/main" id="{00000000-0008-0000-3200-0000C3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2" name="テキスト ボックス 451">
          <a:extLst>
            <a:ext uri="{FF2B5EF4-FFF2-40B4-BE49-F238E27FC236}">
              <a16:creationId xmlns:a16="http://schemas.microsoft.com/office/drawing/2014/main" id="{00000000-0008-0000-3200-0000C4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3" name="テキスト ボックス 452">
          <a:extLst>
            <a:ext uri="{FF2B5EF4-FFF2-40B4-BE49-F238E27FC236}">
              <a16:creationId xmlns:a16="http://schemas.microsoft.com/office/drawing/2014/main" id="{00000000-0008-0000-3200-0000C5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4" name="テキスト ボックス 453">
          <a:extLst>
            <a:ext uri="{FF2B5EF4-FFF2-40B4-BE49-F238E27FC236}">
              <a16:creationId xmlns:a16="http://schemas.microsoft.com/office/drawing/2014/main" id="{00000000-0008-0000-3200-0000C6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5" name="テキスト ボックス 454">
          <a:extLst>
            <a:ext uri="{FF2B5EF4-FFF2-40B4-BE49-F238E27FC236}">
              <a16:creationId xmlns:a16="http://schemas.microsoft.com/office/drawing/2014/main" id="{00000000-0008-0000-3200-0000C7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6" name="テキスト ボックス 455">
          <a:extLst>
            <a:ext uri="{FF2B5EF4-FFF2-40B4-BE49-F238E27FC236}">
              <a16:creationId xmlns:a16="http://schemas.microsoft.com/office/drawing/2014/main" id="{00000000-0008-0000-3200-0000C8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7" name="テキスト ボックス 456">
          <a:extLst>
            <a:ext uri="{FF2B5EF4-FFF2-40B4-BE49-F238E27FC236}">
              <a16:creationId xmlns:a16="http://schemas.microsoft.com/office/drawing/2014/main" id="{00000000-0008-0000-3200-0000C9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8" name="テキスト ボックス 457">
          <a:extLst>
            <a:ext uri="{FF2B5EF4-FFF2-40B4-BE49-F238E27FC236}">
              <a16:creationId xmlns:a16="http://schemas.microsoft.com/office/drawing/2014/main" id="{00000000-0008-0000-3200-0000CA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9" name="テキスト ボックス 458">
          <a:extLst>
            <a:ext uri="{FF2B5EF4-FFF2-40B4-BE49-F238E27FC236}">
              <a16:creationId xmlns:a16="http://schemas.microsoft.com/office/drawing/2014/main" id="{00000000-0008-0000-3200-0000CB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0" name="テキスト ボックス 459">
          <a:extLst>
            <a:ext uri="{FF2B5EF4-FFF2-40B4-BE49-F238E27FC236}">
              <a16:creationId xmlns:a16="http://schemas.microsoft.com/office/drawing/2014/main" id="{00000000-0008-0000-3200-0000CC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1" name="テキスト ボックス 460">
          <a:extLst>
            <a:ext uri="{FF2B5EF4-FFF2-40B4-BE49-F238E27FC236}">
              <a16:creationId xmlns:a16="http://schemas.microsoft.com/office/drawing/2014/main" id="{00000000-0008-0000-3200-0000CD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2" name="テキスト ボックス 461">
          <a:extLst>
            <a:ext uri="{FF2B5EF4-FFF2-40B4-BE49-F238E27FC236}">
              <a16:creationId xmlns:a16="http://schemas.microsoft.com/office/drawing/2014/main" id="{00000000-0008-0000-3200-0000CE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3" name="テキスト ボックス 462">
          <a:extLst>
            <a:ext uri="{FF2B5EF4-FFF2-40B4-BE49-F238E27FC236}">
              <a16:creationId xmlns:a16="http://schemas.microsoft.com/office/drawing/2014/main" id="{00000000-0008-0000-3200-0000CF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4" name="テキスト ボックス 463">
          <a:extLst>
            <a:ext uri="{FF2B5EF4-FFF2-40B4-BE49-F238E27FC236}">
              <a16:creationId xmlns:a16="http://schemas.microsoft.com/office/drawing/2014/main" id="{00000000-0008-0000-3200-0000D0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5" name="テキスト ボックス 464">
          <a:extLst>
            <a:ext uri="{FF2B5EF4-FFF2-40B4-BE49-F238E27FC236}">
              <a16:creationId xmlns:a16="http://schemas.microsoft.com/office/drawing/2014/main" id="{00000000-0008-0000-3200-0000D1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6" name="テキスト ボックス 465">
          <a:extLst>
            <a:ext uri="{FF2B5EF4-FFF2-40B4-BE49-F238E27FC236}">
              <a16:creationId xmlns:a16="http://schemas.microsoft.com/office/drawing/2014/main" id="{00000000-0008-0000-3200-0000D2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7" name="テキスト ボックス 466">
          <a:extLst>
            <a:ext uri="{FF2B5EF4-FFF2-40B4-BE49-F238E27FC236}">
              <a16:creationId xmlns:a16="http://schemas.microsoft.com/office/drawing/2014/main" id="{00000000-0008-0000-3200-0000D3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8" name="テキスト ボックス 467">
          <a:extLst>
            <a:ext uri="{FF2B5EF4-FFF2-40B4-BE49-F238E27FC236}">
              <a16:creationId xmlns:a16="http://schemas.microsoft.com/office/drawing/2014/main" id="{00000000-0008-0000-3200-0000D4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9" name="テキスト ボックス 468">
          <a:extLst>
            <a:ext uri="{FF2B5EF4-FFF2-40B4-BE49-F238E27FC236}">
              <a16:creationId xmlns:a16="http://schemas.microsoft.com/office/drawing/2014/main" id="{00000000-0008-0000-3200-0000D5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70" name="テキスト ボックス 469">
          <a:extLst>
            <a:ext uri="{FF2B5EF4-FFF2-40B4-BE49-F238E27FC236}">
              <a16:creationId xmlns:a16="http://schemas.microsoft.com/office/drawing/2014/main" id="{00000000-0008-0000-3200-0000D6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71" name="テキスト ボックス 470">
          <a:extLst>
            <a:ext uri="{FF2B5EF4-FFF2-40B4-BE49-F238E27FC236}">
              <a16:creationId xmlns:a16="http://schemas.microsoft.com/office/drawing/2014/main" id="{00000000-0008-0000-3200-0000D7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2" name="テキスト ボックス 471">
          <a:extLst>
            <a:ext uri="{FF2B5EF4-FFF2-40B4-BE49-F238E27FC236}">
              <a16:creationId xmlns:a16="http://schemas.microsoft.com/office/drawing/2014/main" id="{00000000-0008-0000-3200-0000D8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3" name="テキスト ボックス 472">
          <a:extLst>
            <a:ext uri="{FF2B5EF4-FFF2-40B4-BE49-F238E27FC236}">
              <a16:creationId xmlns:a16="http://schemas.microsoft.com/office/drawing/2014/main" id="{00000000-0008-0000-3200-0000D9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4" name="テキスト ボックス 473">
          <a:extLst>
            <a:ext uri="{FF2B5EF4-FFF2-40B4-BE49-F238E27FC236}">
              <a16:creationId xmlns:a16="http://schemas.microsoft.com/office/drawing/2014/main" id="{00000000-0008-0000-3200-0000DA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5" name="テキスト ボックス 474">
          <a:extLst>
            <a:ext uri="{FF2B5EF4-FFF2-40B4-BE49-F238E27FC236}">
              <a16:creationId xmlns:a16="http://schemas.microsoft.com/office/drawing/2014/main" id="{00000000-0008-0000-3200-0000DB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6" name="テキスト ボックス 475">
          <a:extLst>
            <a:ext uri="{FF2B5EF4-FFF2-40B4-BE49-F238E27FC236}">
              <a16:creationId xmlns:a16="http://schemas.microsoft.com/office/drawing/2014/main" id="{00000000-0008-0000-3200-0000DC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7" name="テキスト ボックス 476">
          <a:extLst>
            <a:ext uri="{FF2B5EF4-FFF2-40B4-BE49-F238E27FC236}">
              <a16:creationId xmlns:a16="http://schemas.microsoft.com/office/drawing/2014/main" id="{00000000-0008-0000-3200-0000DD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78" name="テキスト ボックス 477">
          <a:extLst>
            <a:ext uri="{FF2B5EF4-FFF2-40B4-BE49-F238E27FC236}">
              <a16:creationId xmlns:a16="http://schemas.microsoft.com/office/drawing/2014/main" id="{00000000-0008-0000-3200-0000DE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79" name="テキスト ボックス 478">
          <a:extLst>
            <a:ext uri="{FF2B5EF4-FFF2-40B4-BE49-F238E27FC236}">
              <a16:creationId xmlns:a16="http://schemas.microsoft.com/office/drawing/2014/main" id="{00000000-0008-0000-3200-0000DF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0" name="テキスト ボックス 479">
          <a:extLst>
            <a:ext uri="{FF2B5EF4-FFF2-40B4-BE49-F238E27FC236}">
              <a16:creationId xmlns:a16="http://schemas.microsoft.com/office/drawing/2014/main" id="{00000000-0008-0000-3200-0000E0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1" name="テキスト ボックス 480">
          <a:extLst>
            <a:ext uri="{FF2B5EF4-FFF2-40B4-BE49-F238E27FC236}">
              <a16:creationId xmlns:a16="http://schemas.microsoft.com/office/drawing/2014/main" id="{00000000-0008-0000-3200-0000E1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2" name="テキスト ボックス 481">
          <a:extLst>
            <a:ext uri="{FF2B5EF4-FFF2-40B4-BE49-F238E27FC236}">
              <a16:creationId xmlns:a16="http://schemas.microsoft.com/office/drawing/2014/main" id="{00000000-0008-0000-3200-0000E2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3" name="テキスト ボックス 482">
          <a:extLst>
            <a:ext uri="{FF2B5EF4-FFF2-40B4-BE49-F238E27FC236}">
              <a16:creationId xmlns:a16="http://schemas.microsoft.com/office/drawing/2014/main" id="{00000000-0008-0000-3200-0000E3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4" name="テキスト ボックス 483">
          <a:extLst>
            <a:ext uri="{FF2B5EF4-FFF2-40B4-BE49-F238E27FC236}">
              <a16:creationId xmlns:a16="http://schemas.microsoft.com/office/drawing/2014/main" id="{00000000-0008-0000-3200-0000E4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5" name="テキスト ボックス 484">
          <a:extLst>
            <a:ext uri="{FF2B5EF4-FFF2-40B4-BE49-F238E27FC236}">
              <a16:creationId xmlns:a16="http://schemas.microsoft.com/office/drawing/2014/main" id="{00000000-0008-0000-3200-0000E5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6" name="テキスト ボックス 485">
          <a:extLst>
            <a:ext uri="{FF2B5EF4-FFF2-40B4-BE49-F238E27FC236}">
              <a16:creationId xmlns:a16="http://schemas.microsoft.com/office/drawing/2014/main" id="{00000000-0008-0000-3200-0000E6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7" name="テキスト ボックス 486">
          <a:extLst>
            <a:ext uri="{FF2B5EF4-FFF2-40B4-BE49-F238E27FC236}">
              <a16:creationId xmlns:a16="http://schemas.microsoft.com/office/drawing/2014/main" id="{00000000-0008-0000-3200-0000E7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8" name="テキスト ボックス 487">
          <a:extLst>
            <a:ext uri="{FF2B5EF4-FFF2-40B4-BE49-F238E27FC236}">
              <a16:creationId xmlns:a16="http://schemas.microsoft.com/office/drawing/2014/main" id="{00000000-0008-0000-3200-0000E8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9" name="テキスト ボックス 488">
          <a:extLst>
            <a:ext uri="{FF2B5EF4-FFF2-40B4-BE49-F238E27FC236}">
              <a16:creationId xmlns:a16="http://schemas.microsoft.com/office/drawing/2014/main" id="{00000000-0008-0000-3200-0000E9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0" name="テキスト ボックス 489">
          <a:extLst>
            <a:ext uri="{FF2B5EF4-FFF2-40B4-BE49-F238E27FC236}">
              <a16:creationId xmlns:a16="http://schemas.microsoft.com/office/drawing/2014/main" id="{00000000-0008-0000-3200-0000EA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1" name="テキスト ボックス 490">
          <a:extLst>
            <a:ext uri="{FF2B5EF4-FFF2-40B4-BE49-F238E27FC236}">
              <a16:creationId xmlns:a16="http://schemas.microsoft.com/office/drawing/2014/main" id="{00000000-0008-0000-3200-0000EB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2" name="テキスト ボックス 491">
          <a:extLst>
            <a:ext uri="{FF2B5EF4-FFF2-40B4-BE49-F238E27FC236}">
              <a16:creationId xmlns:a16="http://schemas.microsoft.com/office/drawing/2014/main" id="{00000000-0008-0000-3200-0000EC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3" name="テキスト ボックス 492">
          <a:extLst>
            <a:ext uri="{FF2B5EF4-FFF2-40B4-BE49-F238E27FC236}">
              <a16:creationId xmlns:a16="http://schemas.microsoft.com/office/drawing/2014/main" id="{00000000-0008-0000-3200-0000ED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4" name="テキスト ボックス 493">
          <a:extLst>
            <a:ext uri="{FF2B5EF4-FFF2-40B4-BE49-F238E27FC236}">
              <a16:creationId xmlns:a16="http://schemas.microsoft.com/office/drawing/2014/main" id="{00000000-0008-0000-3200-0000EE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5" name="テキスト ボックス 494">
          <a:extLst>
            <a:ext uri="{FF2B5EF4-FFF2-40B4-BE49-F238E27FC236}">
              <a16:creationId xmlns:a16="http://schemas.microsoft.com/office/drawing/2014/main" id="{00000000-0008-0000-3200-0000EF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6" name="テキスト ボックス 495">
          <a:extLst>
            <a:ext uri="{FF2B5EF4-FFF2-40B4-BE49-F238E27FC236}">
              <a16:creationId xmlns:a16="http://schemas.microsoft.com/office/drawing/2014/main" id="{00000000-0008-0000-3200-0000F0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7" name="テキスト ボックス 496">
          <a:extLst>
            <a:ext uri="{FF2B5EF4-FFF2-40B4-BE49-F238E27FC236}">
              <a16:creationId xmlns:a16="http://schemas.microsoft.com/office/drawing/2014/main" id="{00000000-0008-0000-3200-0000F1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8" name="テキスト ボックス 497">
          <a:extLst>
            <a:ext uri="{FF2B5EF4-FFF2-40B4-BE49-F238E27FC236}">
              <a16:creationId xmlns:a16="http://schemas.microsoft.com/office/drawing/2014/main" id="{00000000-0008-0000-3200-0000F2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9" name="テキスト ボックス 498">
          <a:extLst>
            <a:ext uri="{FF2B5EF4-FFF2-40B4-BE49-F238E27FC236}">
              <a16:creationId xmlns:a16="http://schemas.microsoft.com/office/drawing/2014/main" id="{00000000-0008-0000-3200-0000F3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500" name="テキスト ボックス 499">
          <a:extLst>
            <a:ext uri="{FF2B5EF4-FFF2-40B4-BE49-F238E27FC236}">
              <a16:creationId xmlns:a16="http://schemas.microsoft.com/office/drawing/2014/main" id="{00000000-0008-0000-3200-0000F4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501" name="テキスト ボックス 500">
          <a:extLst>
            <a:ext uri="{FF2B5EF4-FFF2-40B4-BE49-F238E27FC236}">
              <a16:creationId xmlns:a16="http://schemas.microsoft.com/office/drawing/2014/main" id="{00000000-0008-0000-3200-0000F5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2" name="テキスト ボックス 501">
          <a:extLst>
            <a:ext uri="{FF2B5EF4-FFF2-40B4-BE49-F238E27FC236}">
              <a16:creationId xmlns:a16="http://schemas.microsoft.com/office/drawing/2014/main" id="{00000000-0008-0000-3200-0000F6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3" name="テキスト ボックス 502">
          <a:extLst>
            <a:ext uri="{FF2B5EF4-FFF2-40B4-BE49-F238E27FC236}">
              <a16:creationId xmlns:a16="http://schemas.microsoft.com/office/drawing/2014/main" id="{00000000-0008-0000-3200-0000F7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4" name="テキスト ボックス 503">
          <a:extLst>
            <a:ext uri="{FF2B5EF4-FFF2-40B4-BE49-F238E27FC236}">
              <a16:creationId xmlns:a16="http://schemas.microsoft.com/office/drawing/2014/main" id="{00000000-0008-0000-3200-0000F8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5" name="テキスト ボックス 504">
          <a:extLst>
            <a:ext uri="{FF2B5EF4-FFF2-40B4-BE49-F238E27FC236}">
              <a16:creationId xmlns:a16="http://schemas.microsoft.com/office/drawing/2014/main" id="{00000000-0008-0000-3200-0000F9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6" name="テキスト ボックス 505">
          <a:extLst>
            <a:ext uri="{FF2B5EF4-FFF2-40B4-BE49-F238E27FC236}">
              <a16:creationId xmlns:a16="http://schemas.microsoft.com/office/drawing/2014/main" id="{00000000-0008-0000-3200-0000FA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7" name="テキスト ボックス 506">
          <a:extLst>
            <a:ext uri="{FF2B5EF4-FFF2-40B4-BE49-F238E27FC236}">
              <a16:creationId xmlns:a16="http://schemas.microsoft.com/office/drawing/2014/main" id="{00000000-0008-0000-3200-0000FB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8" name="テキスト ボックス 507">
          <a:extLst>
            <a:ext uri="{FF2B5EF4-FFF2-40B4-BE49-F238E27FC236}">
              <a16:creationId xmlns:a16="http://schemas.microsoft.com/office/drawing/2014/main" id="{00000000-0008-0000-3200-0000FC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9" name="テキスト ボックス 508">
          <a:extLst>
            <a:ext uri="{FF2B5EF4-FFF2-40B4-BE49-F238E27FC236}">
              <a16:creationId xmlns:a16="http://schemas.microsoft.com/office/drawing/2014/main" id="{00000000-0008-0000-3200-0000FD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0" name="テキスト ボックス 509">
          <a:extLst>
            <a:ext uri="{FF2B5EF4-FFF2-40B4-BE49-F238E27FC236}">
              <a16:creationId xmlns:a16="http://schemas.microsoft.com/office/drawing/2014/main" id="{00000000-0008-0000-3200-0000FE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1" name="テキスト ボックス 510">
          <a:extLst>
            <a:ext uri="{FF2B5EF4-FFF2-40B4-BE49-F238E27FC236}">
              <a16:creationId xmlns:a16="http://schemas.microsoft.com/office/drawing/2014/main" id="{00000000-0008-0000-3200-0000FF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2" name="テキスト ボックス 511">
          <a:extLst>
            <a:ext uri="{FF2B5EF4-FFF2-40B4-BE49-F238E27FC236}">
              <a16:creationId xmlns:a16="http://schemas.microsoft.com/office/drawing/2014/main" id="{00000000-0008-0000-3200-00000002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3" name="テキスト ボックス 512">
          <a:extLst>
            <a:ext uri="{FF2B5EF4-FFF2-40B4-BE49-F238E27FC236}">
              <a16:creationId xmlns:a16="http://schemas.microsoft.com/office/drawing/2014/main" id="{00000000-0008-0000-3200-00000102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4" name="テキスト ボックス 513">
          <a:extLst>
            <a:ext uri="{FF2B5EF4-FFF2-40B4-BE49-F238E27FC236}">
              <a16:creationId xmlns:a16="http://schemas.microsoft.com/office/drawing/2014/main" id="{00000000-0008-0000-3200-000002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5" name="テキスト ボックス 514">
          <a:extLst>
            <a:ext uri="{FF2B5EF4-FFF2-40B4-BE49-F238E27FC236}">
              <a16:creationId xmlns:a16="http://schemas.microsoft.com/office/drawing/2014/main" id="{00000000-0008-0000-3200-000003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6" name="テキスト ボックス 515">
          <a:extLst>
            <a:ext uri="{FF2B5EF4-FFF2-40B4-BE49-F238E27FC236}">
              <a16:creationId xmlns:a16="http://schemas.microsoft.com/office/drawing/2014/main" id="{00000000-0008-0000-3200-000004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7" name="テキスト ボックス 516">
          <a:extLst>
            <a:ext uri="{FF2B5EF4-FFF2-40B4-BE49-F238E27FC236}">
              <a16:creationId xmlns:a16="http://schemas.microsoft.com/office/drawing/2014/main" id="{00000000-0008-0000-3200-000005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8" name="テキスト ボックス 517">
          <a:extLst>
            <a:ext uri="{FF2B5EF4-FFF2-40B4-BE49-F238E27FC236}">
              <a16:creationId xmlns:a16="http://schemas.microsoft.com/office/drawing/2014/main" id="{00000000-0008-0000-3200-000006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9" name="テキスト ボックス 518">
          <a:extLst>
            <a:ext uri="{FF2B5EF4-FFF2-40B4-BE49-F238E27FC236}">
              <a16:creationId xmlns:a16="http://schemas.microsoft.com/office/drawing/2014/main" id="{00000000-0008-0000-3200-000007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0" name="テキスト ボックス 519">
          <a:extLst>
            <a:ext uri="{FF2B5EF4-FFF2-40B4-BE49-F238E27FC236}">
              <a16:creationId xmlns:a16="http://schemas.microsoft.com/office/drawing/2014/main" id="{00000000-0008-0000-3200-000008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1" name="テキスト ボックス 520">
          <a:extLst>
            <a:ext uri="{FF2B5EF4-FFF2-40B4-BE49-F238E27FC236}">
              <a16:creationId xmlns:a16="http://schemas.microsoft.com/office/drawing/2014/main" id="{00000000-0008-0000-3200-000009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2" name="テキスト ボックス 521">
          <a:extLst>
            <a:ext uri="{FF2B5EF4-FFF2-40B4-BE49-F238E27FC236}">
              <a16:creationId xmlns:a16="http://schemas.microsoft.com/office/drawing/2014/main" id="{00000000-0008-0000-3200-00000A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3" name="テキスト ボックス 522">
          <a:extLst>
            <a:ext uri="{FF2B5EF4-FFF2-40B4-BE49-F238E27FC236}">
              <a16:creationId xmlns:a16="http://schemas.microsoft.com/office/drawing/2014/main" id="{00000000-0008-0000-3200-00000B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4" name="テキスト ボックス 523">
          <a:extLst>
            <a:ext uri="{FF2B5EF4-FFF2-40B4-BE49-F238E27FC236}">
              <a16:creationId xmlns:a16="http://schemas.microsoft.com/office/drawing/2014/main" id="{00000000-0008-0000-3200-00000C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5" name="テキスト ボックス 524">
          <a:extLst>
            <a:ext uri="{FF2B5EF4-FFF2-40B4-BE49-F238E27FC236}">
              <a16:creationId xmlns:a16="http://schemas.microsoft.com/office/drawing/2014/main" id="{00000000-0008-0000-3200-00000D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6" name="テキスト ボックス 525">
          <a:extLst>
            <a:ext uri="{FF2B5EF4-FFF2-40B4-BE49-F238E27FC236}">
              <a16:creationId xmlns:a16="http://schemas.microsoft.com/office/drawing/2014/main" id="{00000000-0008-0000-3200-00000E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7" name="テキスト ボックス 526">
          <a:extLst>
            <a:ext uri="{FF2B5EF4-FFF2-40B4-BE49-F238E27FC236}">
              <a16:creationId xmlns:a16="http://schemas.microsoft.com/office/drawing/2014/main" id="{00000000-0008-0000-3200-00000F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8" name="テキスト ボックス 527">
          <a:extLst>
            <a:ext uri="{FF2B5EF4-FFF2-40B4-BE49-F238E27FC236}">
              <a16:creationId xmlns:a16="http://schemas.microsoft.com/office/drawing/2014/main" id="{00000000-0008-0000-3200-000010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9" name="テキスト ボックス 528">
          <a:extLst>
            <a:ext uri="{FF2B5EF4-FFF2-40B4-BE49-F238E27FC236}">
              <a16:creationId xmlns:a16="http://schemas.microsoft.com/office/drawing/2014/main" id="{00000000-0008-0000-3200-000011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0" name="テキスト ボックス 529">
          <a:extLst>
            <a:ext uri="{FF2B5EF4-FFF2-40B4-BE49-F238E27FC236}">
              <a16:creationId xmlns:a16="http://schemas.microsoft.com/office/drawing/2014/main" id="{00000000-0008-0000-3200-000012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1" name="テキスト ボックス 530">
          <a:extLst>
            <a:ext uri="{FF2B5EF4-FFF2-40B4-BE49-F238E27FC236}">
              <a16:creationId xmlns:a16="http://schemas.microsoft.com/office/drawing/2014/main" id="{00000000-0008-0000-3200-000013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2" name="テキスト ボックス 531">
          <a:extLst>
            <a:ext uri="{FF2B5EF4-FFF2-40B4-BE49-F238E27FC236}">
              <a16:creationId xmlns:a16="http://schemas.microsoft.com/office/drawing/2014/main" id="{00000000-0008-0000-3200-000014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3" name="テキスト ボックス 532">
          <a:extLst>
            <a:ext uri="{FF2B5EF4-FFF2-40B4-BE49-F238E27FC236}">
              <a16:creationId xmlns:a16="http://schemas.microsoft.com/office/drawing/2014/main" id="{00000000-0008-0000-3200-000015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4" name="テキスト ボックス 533">
          <a:extLst>
            <a:ext uri="{FF2B5EF4-FFF2-40B4-BE49-F238E27FC236}">
              <a16:creationId xmlns:a16="http://schemas.microsoft.com/office/drawing/2014/main" id="{00000000-0008-0000-3200-000016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5" name="テキスト ボックス 534">
          <a:extLst>
            <a:ext uri="{FF2B5EF4-FFF2-40B4-BE49-F238E27FC236}">
              <a16:creationId xmlns:a16="http://schemas.microsoft.com/office/drawing/2014/main" id="{00000000-0008-0000-3200-000017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6" name="テキスト ボックス 535">
          <a:extLst>
            <a:ext uri="{FF2B5EF4-FFF2-40B4-BE49-F238E27FC236}">
              <a16:creationId xmlns:a16="http://schemas.microsoft.com/office/drawing/2014/main" id="{00000000-0008-0000-3200-000018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7" name="テキスト ボックス 536">
          <a:extLst>
            <a:ext uri="{FF2B5EF4-FFF2-40B4-BE49-F238E27FC236}">
              <a16:creationId xmlns:a16="http://schemas.microsoft.com/office/drawing/2014/main" id="{00000000-0008-0000-3200-000019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38" name="テキスト ボックス 537">
          <a:extLst>
            <a:ext uri="{FF2B5EF4-FFF2-40B4-BE49-F238E27FC236}">
              <a16:creationId xmlns:a16="http://schemas.microsoft.com/office/drawing/2014/main" id="{00000000-0008-0000-3200-00001A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39" name="テキスト ボックス 538">
          <a:extLst>
            <a:ext uri="{FF2B5EF4-FFF2-40B4-BE49-F238E27FC236}">
              <a16:creationId xmlns:a16="http://schemas.microsoft.com/office/drawing/2014/main" id="{00000000-0008-0000-3200-00001B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0" name="テキスト ボックス 539">
          <a:extLst>
            <a:ext uri="{FF2B5EF4-FFF2-40B4-BE49-F238E27FC236}">
              <a16:creationId xmlns:a16="http://schemas.microsoft.com/office/drawing/2014/main" id="{00000000-0008-0000-3200-00001C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1" name="テキスト ボックス 540">
          <a:extLst>
            <a:ext uri="{FF2B5EF4-FFF2-40B4-BE49-F238E27FC236}">
              <a16:creationId xmlns:a16="http://schemas.microsoft.com/office/drawing/2014/main" id="{00000000-0008-0000-3200-00001D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2" name="テキスト ボックス 541">
          <a:extLst>
            <a:ext uri="{FF2B5EF4-FFF2-40B4-BE49-F238E27FC236}">
              <a16:creationId xmlns:a16="http://schemas.microsoft.com/office/drawing/2014/main" id="{00000000-0008-0000-3200-00001E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3" name="テキスト ボックス 542">
          <a:extLst>
            <a:ext uri="{FF2B5EF4-FFF2-40B4-BE49-F238E27FC236}">
              <a16:creationId xmlns:a16="http://schemas.microsoft.com/office/drawing/2014/main" id="{00000000-0008-0000-3200-00001F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4" name="テキスト ボックス 543">
          <a:extLst>
            <a:ext uri="{FF2B5EF4-FFF2-40B4-BE49-F238E27FC236}">
              <a16:creationId xmlns:a16="http://schemas.microsoft.com/office/drawing/2014/main" id="{00000000-0008-0000-3200-000020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5" name="テキスト ボックス 544">
          <a:extLst>
            <a:ext uri="{FF2B5EF4-FFF2-40B4-BE49-F238E27FC236}">
              <a16:creationId xmlns:a16="http://schemas.microsoft.com/office/drawing/2014/main" id="{00000000-0008-0000-3200-000021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6" name="テキスト ボックス 545">
          <a:extLst>
            <a:ext uri="{FF2B5EF4-FFF2-40B4-BE49-F238E27FC236}">
              <a16:creationId xmlns:a16="http://schemas.microsoft.com/office/drawing/2014/main" id="{00000000-0008-0000-3200-000022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7" name="テキスト ボックス 546">
          <a:extLst>
            <a:ext uri="{FF2B5EF4-FFF2-40B4-BE49-F238E27FC236}">
              <a16:creationId xmlns:a16="http://schemas.microsoft.com/office/drawing/2014/main" id="{00000000-0008-0000-3200-000023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8" name="テキスト ボックス 547">
          <a:extLst>
            <a:ext uri="{FF2B5EF4-FFF2-40B4-BE49-F238E27FC236}">
              <a16:creationId xmlns:a16="http://schemas.microsoft.com/office/drawing/2014/main" id="{00000000-0008-0000-3200-000024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9" name="テキスト ボックス 548">
          <a:extLst>
            <a:ext uri="{FF2B5EF4-FFF2-40B4-BE49-F238E27FC236}">
              <a16:creationId xmlns:a16="http://schemas.microsoft.com/office/drawing/2014/main" id="{00000000-0008-0000-3200-000025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0" name="テキスト ボックス 549">
          <a:extLst>
            <a:ext uri="{FF2B5EF4-FFF2-40B4-BE49-F238E27FC236}">
              <a16:creationId xmlns:a16="http://schemas.microsoft.com/office/drawing/2014/main" id="{00000000-0008-0000-3200-000026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1" name="テキスト ボックス 550">
          <a:extLst>
            <a:ext uri="{FF2B5EF4-FFF2-40B4-BE49-F238E27FC236}">
              <a16:creationId xmlns:a16="http://schemas.microsoft.com/office/drawing/2014/main" id="{00000000-0008-0000-3200-000027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2" name="テキスト ボックス 551">
          <a:extLst>
            <a:ext uri="{FF2B5EF4-FFF2-40B4-BE49-F238E27FC236}">
              <a16:creationId xmlns:a16="http://schemas.microsoft.com/office/drawing/2014/main" id="{00000000-0008-0000-3200-000028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3" name="テキスト ボックス 552">
          <a:extLst>
            <a:ext uri="{FF2B5EF4-FFF2-40B4-BE49-F238E27FC236}">
              <a16:creationId xmlns:a16="http://schemas.microsoft.com/office/drawing/2014/main" id="{00000000-0008-0000-3200-000029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4" name="テキスト ボックス 553">
          <a:extLst>
            <a:ext uri="{FF2B5EF4-FFF2-40B4-BE49-F238E27FC236}">
              <a16:creationId xmlns:a16="http://schemas.microsoft.com/office/drawing/2014/main" id="{00000000-0008-0000-3200-00002A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5" name="テキスト ボックス 554">
          <a:extLst>
            <a:ext uri="{FF2B5EF4-FFF2-40B4-BE49-F238E27FC236}">
              <a16:creationId xmlns:a16="http://schemas.microsoft.com/office/drawing/2014/main" id="{00000000-0008-0000-3200-00002B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6" name="テキスト ボックス 555">
          <a:extLst>
            <a:ext uri="{FF2B5EF4-FFF2-40B4-BE49-F238E27FC236}">
              <a16:creationId xmlns:a16="http://schemas.microsoft.com/office/drawing/2014/main" id="{00000000-0008-0000-3200-00002C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7" name="テキスト ボックス 556">
          <a:extLst>
            <a:ext uri="{FF2B5EF4-FFF2-40B4-BE49-F238E27FC236}">
              <a16:creationId xmlns:a16="http://schemas.microsoft.com/office/drawing/2014/main" id="{00000000-0008-0000-3200-00002D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8" name="テキスト ボックス 557">
          <a:extLst>
            <a:ext uri="{FF2B5EF4-FFF2-40B4-BE49-F238E27FC236}">
              <a16:creationId xmlns:a16="http://schemas.microsoft.com/office/drawing/2014/main" id="{00000000-0008-0000-3200-00002E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9" name="テキスト ボックス 558">
          <a:extLst>
            <a:ext uri="{FF2B5EF4-FFF2-40B4-BE49-F238E27FC236}">
              <a16:creationId xmlns:a16="http://schemas.microsoft.com/office/drawing/2014/main" id="{00000000-0008-0000-3200-00002F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60" name="テキスト ボックス 559">
          <a:extLst>
            <a:ext uri="{FF2B5EF4-FFF2-40B4-BE49-F238E27FC236}">
              <a16:creationId xmlns:a16="http://schemas.microsoft.com/office/drawing/2014/main" id="{00000000-0008-0000-3200-000030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61" name="テキスト ボックス 560">
          <a:extLst>
            <a:ext uri="{FF2B5EF4-FFF2-40B4-BE49-F238E27FC236}">
              <a16:creationId xmlns:a16="http://schemas.microsoft.com/office/drawing/2014/main" id="{00000000-0008-0000-3200-000031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2" name="テキスト ボックス 561">
          <a:extLst>
            <a:ext uri="{FF2B5EF4-FFF2-40B4-BE49-F238E27FC236}">
              <a16:creationId xmlns:a16="http://schemas.microsoft.com/office/drawing/2014/main" id="{00000000-0008-0000-3200-000032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3" name="テキスト ボックス 562">
          <a:extLst>
            <a:ext uri="{FF2B5EF4-FFF2-40B4-BE49-F238E27FC236}">
              <a16:creationId xmlns:a16="http://schemas.microsoft.com/office/drawing/2014/main" id="{00000000-0008-0000-3200-000033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4" name="テキスト ボックス 563">
          <a:extLst>
            <a:ext uri="{FF2B5EF4-FFF2-40B4-BE49-F238E27FC236}">
              <a16:creationId xmlns:a16="http://schemas.microsoft.com/office/drawing/2014/main" id="{00000000-0008-0000-3200-000034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5" name="テキスト ボックス 564">
          <a:extLst>
            <a:ext uri="{FF2B5EF4-FFF2-40B4-BE49-F238E27FC236}">
              <a16:creationId xmlns:a16="http://schemas.microsoft.com/office/drawing/2014/main" id="{00000000-0008-0000-3200-000035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6" name="テキスト ボックス 565">
          <a:extLst>
            <a:ext uri="{FF2B5EF4-FFF2-40B4-BE49-F238E27FC236}">
              <a16:creationId xmlns:a16="http://schemas.microsoft.com/office/drawing/2014/main" id="{00000000-0008-0000-3200-000036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7" name="テキスト ボックス 566">
          <a:extLst>
            <a:ext uri="{FF2B5EF4-FFF2-40B4-BE49-F238E27FC236}">
              <a16:creationId xmlns:a16="http://schemas.microsoft.com/office/drawing/2014/main" id="{00000000-0008-0000-3200-000037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8" name="テキスト ボックス 567">
          <a:extLst>
            <a:ext uri="{FF2B5EF4-FFF2-40B4-BE49-F238E27FC236}">
              <a16:creationId xmlns:a16="http://schemas.microsoft.com/office/drawing/2014/main" id="{00000000-0008-0000-3200-000038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9" name="テキスト ボックス 568">
          <a:extLst>
            <a:ext uri="{FF2B5EF4-FFF2-40B4-BE49-F238E27FC236}">
              <a16:creationId xmlns:a16="http://schemas.microsoft.com/office/drawing/2014/main" id="{00000000-0008-0000-3200-000039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0" name="テキスト ボックス 569">
          <a:extLst>
            <a:ext uri="{FF2B5EF4-FFF2-40B4-BE49-F238E27FC236}">
              <a16:creationId xmlns:a16="http://schemas.microsoft.com/office/drawing/2014/main" id="{00000000-0008-0000-3200-00003A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1" name="テキスト ボックス 570">
          <a:extLst>
            <a:ext uri="{FF2B5EF4-FFF2-40B4-BE49-F238E27FC236}">
              <a16:creationId xmlns:a16="http://schemas.microsoft.com/office/drawing/2014/main" id="{00000000-0008-0000-3200-00003B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2" name="テキスト ボックス 571">
          <a:extLst>
            <a:ext uri="{FF2B5EF4-FFF2-40B4-BE49-F238E27FC236}">
              <a16:creationId xmlns:a16="http://schemas.microsoft.com/office/drawing/2014/main" id="{00000000-0008-0000-3200-00003C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3" name="テキスト ボックス 572">
          <a:extLst>
            <a:ext uri="{FF2B5EF4-FFF2-40B4-BE49-F238E27FC236}">
              <a16:creationId xmlns:a16="http://schemas.microsoft.com/office/drawing/2014/main" id="{00000000-0008-0000-3200-00003D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4" name="テキスト ボックス 573">
          <a:extLst>
            <a:ext uri="{FF2B5EF4-FFF2-40B4-BE49-F238E27FC236}">
              <a16:creationId xmlns:a16="http://schemas.microsoft.com/office/drawing/2014/main" id="{00000000-0008-0000-3200-00003E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5" name="テキスト ボックス 574">
          <a:extLst>
            <a:ext uri="{FF2B5EF4-FFF2-40B4-BE49-F238E27FC236}">
              <a16:creationId xmlns:a16="http://schemas.microsoft.com/office/drawing/2014/main" id="{00000000-0008-0000-3200-00003F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6" name="テキスト ボックス 575">
          <a:extLst>
            <a:ext uri="{FF2B5EF4-FFF2-40B4-BE49-F238E27FC236}">
              <a16:creationId xmlns:a16="http://schemas.microsoft.com/office/drawing/2014/main" id="{00000000-0008-0000-3200-000040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7" name="テキスト ボックス 576">
          <a:extLst>
            <a:ext uri="{FF2B5EF4-FFF2-40B4-BE49-F238E27FC236}">
              <a16:creationId xmlns:a16="http://schemas.microsoft.com/office/drawing/2014/main" id="{00000000-0008-0000-3200-000041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8" name="テキスト ボックス 577">
          <a:extLst>
            <a:ext uri="{FF2B5EF4-FFF2-40B4-BE49-F238E27FC236}">
              <a16:creationId xmlns:a16="http://schemas.microsoft.com/office/drawing/2014/main" id="{00000000-0008-0000-3200-000042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9" name="テキスト ボックス 578">
          <a:extLst>
            <a:ext uri="{FF2B5EF4-FFF2-40B4-BE49-F238E27FC236}">
              <a16:creationId xmlns:a16="http://schemas.microsoft.com/office/drawing/2014/main" id="{00000000-0008-0000-3200-000043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0" name="テキスト ボックス 579">
          <a:extLst>
            <a:ext uri="{FF2B5EF4-FFF2-40B4-BE49-F238E27FC236}">
              <a16:creationId xmlns:a16="http://schemas.microsoft.com/office/drawing/2014/main" id="{00000000-0008-0000-3200-000044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1" name="テキスト ボックス 580">
          <a:extLst>
            <a:ext uri="{FF2B5EF4-FFF2-40B4-BE49-F238E27FC236}">
              <a16:creationId xmlns:a16="http://schemas.microsoft.com/office/drawing/2014/main" id="{00000000-0008-0000-3200-000045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2" name="テキスト ボックス 581">
          <a:extLst>
            <a:ext uri="{FF2B5EF4-FFF2-40B4-BE49-F238E27FC236}">
              <a16:creationId xmlns:a16="http://schemas.microsoft.com/office/drawing/2014/main" id="{00000000-0008-0000-3200-000046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3" name="テキスト ボックス 582">
          <a:extLst>
            <a:ext uri="{FF2B5EF4-FFF2-40B4-BE49-F238E27FC236}">
              <a16:creationId xmlns:a16="http://schemas.microsoft.com/office/drawing/2014/main" id="{00000000-0008-0000-3200-000047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4" name="テキスト ボックス 583">
          <a:extLst>
            <a:ext uri="{FF2B5EF4-FFF2-40B4-BE49-F238E27FC236}">
              <a16:creationId xmlns:a16="http://schemas.microsoft.com/office/drawing/2014/main" id="{00000000-0008-0000-3200-000048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5" name="テキスト ボックス 584">
          <a:extLst>
            <a:ext uri="{FF2B5EF4-FFF2-40B4-BE49-F238E27FC236}">
              <a16:creationId xmlns:a16="http://schemas.microsoft.com/office/drawing/2014/main" id="{00000000-0008-0000-3200-000049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6" name="テキスト ボックス 585">
          <a:extLst>
            <a:ext uri="{FF2B5EF4-FFF2-40B4-BE49-F238E27FC236}">
              <a16:creationId xmlns:a16="http://schemas.microsoft.com/office/drawing/2014/main" id="{00000000-0008-0000-3200-00004A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7" name="テキスト ボックス 586">
          <a:extLst>
            <a:ext uri="{FF2B5EF4-FFF2-40B4-BE49-F238E27FC236}">
              <a16:creationId xmlns:a16="http://schemas.microsoft.com/office/drawing/2014/main" id="{00000000-0008-0000-3200-00004B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8" name="テキスト ボックス 587">
          <a:extLst>
            <a:ext uri="{FF2B5EF4-FFF2-40B4-BE49-F238E27FC236}">
              <a16:creationId xmlns:a16="http://schemas.microsoft.com/office/drawing/2014/main" id="{00000000-0008-0000-3200-00004C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89" name="テキスト ボックス 588">
          <a:extLst>
            <a:ext uri="{FF2B5EF4-FFF2-40B4-BE49-F238E27FC236}">
              <a16:creationId xmlns:a16="http://schemas.microsoft.com/office/drawing/2014/main" id="{00000000-0008-0000-3200-00004D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0" name="テキスト ボックス 589">
          <a:extLst>
            <a:ext uri="{FF2B5EF4-FFF2-40B4-BE49-F238E27FC236}">
              <a16:creationId xmlns:a16="http://schemas.microsoft.com/office/drawing/2014/main" id="{00000000-0008-0000-3200-00004E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1" name="テキスト ボックス 590">
          <a:extLst>
            <a:ext uri="{FF2B5EF4-FFF2-40B4-BE49-F238E27FC236}">
              <a16:creationId xmlns:a16="http://schemas.microsoft.com/office/drawing/2014/main" id="{00000000-0008-0000-3200-00004F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2" name="テキスト ボックス 591">
          <a:extLst>
            <a:ext uri="{FF2B5EF4-FFF2-40B4-BE49-F238E27FC236}">
              <a16:creationId xmlns:a16="http://schemas.microsoft.com/office/drawing/2014/main" id="{00000000-0008-0000-3200-000050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3" name="テキスト ボックス 592">
          <a:extLst>
            <a:ext uri="{FF2B5EF4-FFF2-40B4-BE49-F238E27FC236}">
              <a16:creationId xmlns:a16="http://schemas.microsoft.com/office/drawing/2014/main" id="{00000000-0008-0000-3200-000051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4" name="テキスト ボックス 593">
          <a:extLst>
            <a:ext uri="{FF2B5EF4-FFF2-40B4-BE49-F238E27FC236}">
              <a16:creationId xmlns:a16="http://schemas.microsoft.com/office/drawing/2014/main" id="{00000000-0008-0000-3200-000052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5" name="テキスト ボックス 594">
          <a:extLst>
            <a:ext uri="{FF2B5EF4-FFF2-40B4-BE49-F238E27FC236}">
              <a16:creationId xmlns:a16="http://schemas.microsoft.com/office/drawing/2014/main" id="{00000000-0008-0000-3200-000053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6" name="テキスト ボックス 595">
          <a:extLst>
            <a:ext uri="{FF2B5EF4-FFF2-40B4-BE49-F238E27FC236}">
              <a16:creationId xmlns:a16="http://schemas.microsoft.com/office/drawing/2014/main" id="{00000000-0008-0000-3200-000054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7" name="テキスト ボックス 596">
          <a:extLst>
            <a:ext uri="{FF2B5EF4-FFF2-40B4-BE49-F238E27FC236}">
              <a16:creationId xmlns:a16="http://schemas.microsoft.com/office/drawing/2014/main" id="{00000000-0008-0000-3200-000055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8" name="テキスト ボックス 597">
          <a:extLst>
            <a:ext uri="{FF2B5EF4-FFF2-40B4-BE49-F238E27FC236}">
              <a16:creationId xmlns:a16="http://schemas.microsoft.com/office/drawing/2014/main" id="{00000000-0008-0000-3200-000056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9" name="テキスト ボックス 598">
          <a:extLst>
            <a:ext uri="{FF2B5EF4-FFF2-40B4-BE49-F238E27FC236}">
              <a16:creationId xmlns:a16="http://schemas.microsoft.com/office/drawing/2014/main" id="{00000000-0008-0000-3200-000057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600" name="テキスト ボックス 599">
          <a:extLst>
            <a:ext uri="{FF2B5EF4-FFF2-40B4-BE49-F238E27FC236}">
              <a16:creationId xmlns:a16="http://schemas.microsoft.com/office/drawing/2014/main" id="{00000000-0008-0000-3200-000058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1" name="テキスト ボックス 600">
          <a:extLst>
            <a:ext uri="{FF2B5EF4-FFF2-40B4-BE49-F238E27FC236}">
              <a16:creationId xmlns:a16="http://schemas.microsoft.com/office/drawing/2014/main" id="{00000000-0008-0000-3200-000059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2" name="テキスト ボックス 601">
          <a:extLst>
            <a:ext uri="{FF2B5EF4-FFF2-40B4-BE49-F238E27FC236}">
              <a16:creationId xmlns:a16="http://schemas.microsoft.com/office/drawing/2014/main" id="{00000000-0008-0000-3200-00005A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3" name="テキスト ボックス 602">
          <a:extLst>
            <a:ext uri="{FF2B5EF4-FFF2-40B4-BE49-F238E27FC236}">
              <a16:creationId xmlns:a16="http://schemas.microsoft.com/office/drawing/2014/main" id="{00000000-0008-0000-3200-00005B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4" name="テキスト ボックス 603">
          <a:extLst>
            <a:ext uri="{FF2B5EF4-FFF2-40B4-BE49-F238E27FC236}">
              <a16:creationId xmlns:a16="http://schemas.microsoft.com/office/drawing/2014/main" id="{00000000-0008-0000-3200-00005C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5" name="テキスト ボックス 604">
          <a:extLst>
            <a:ext uri="{FF2B5EF4-FFF2-40B4-BE49-F238E27FC236}">
              <a16:creationId xmlns:a16="http://schemas.microsoft.com/office/drawing/2014/main" id="{00000000-0008-0000-3200-00005D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6" name="テキスト ボックス 605">
          <a:extLst>
            <a:ext uri="{FF2B5EF4-FFF2-40B4-BE49-F238E27FC236}">
              <a16:creationId xmlns:a16="http://schemas.microsoft.com/office/drawing/2014/main" id="{00000000-0008-0000-3200-00005E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7" name="テキスト ボックス 606">
          <a:extLst>
            <a:ext uri="{FF2B5EF4-FFF2-40B4-BE49-F238E27FC236}">
              <a16:creationId xmlns:a16="http://schemas.microsoft.com/office/drawing/2014/main" id="{00000000-0008-0000-3200-00005F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8" name="テキスト ボックス 607">
          <a:extLst>
            <a:ext uri="{FF2B5EF4-FFF2-40B4-BE49-F238E27FC236}">
              <a16:creationId xmlns:a16="http://schemas.microsoft.com/office/drawing/2014/main" id="{00000000-0008-0000-3200-000060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9" name="テキスト ボックス 608">
          <a:extLst>
            <a:ext uri="{FF2B5EF4-FFF2-40B4-BE49-F238E27FC236}">
              <a16:creationId xmlns:a16="http://schemas.microsoft.com/office/drawing/2014/main" id="{00000000-0008-0000-3200-000061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10" name="テキスト ボックス 609">
          <a:extLst>
            <a:ext uri="{FF2B5EF4-FFF2-40B4-BE49-F238E27FC236}">
              <a16:creationId xmlns:a16="http://schemas.microsoft.com/office/drawing/2014/main" id="{00000000-0008-0000-3200-000062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11" name="テキスト ボックス 610">
          <a:extLst>
            <a:ext uri="{FF2B5EF4-FFF2-40B4-BE49-F238E27FC236}">
              <a16:creationId xmlns:a16="http://schemas.microsoft.com/office/drawing/2014/main" id="{00000000-0008-0000-3200-000063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12" name="テキスト ボックス 611">
          <a:extLst>
            <a:ext uri="{FF2B5EF4-FFF2-40B4-BE49-F238E27FC236}">
              <a16:creationId xmlns:a16="http://schemas.microsoft.com/office/drawing/2014/main" id="{00000000-0008-0000-3200-000064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3" name="テキスト ボックス 612">
          <a:extLst>
            <a:ext uri="{FF2B5EF4-FFF2-40B4-BE49-F238E27FC236}">
              <a16:creationId xmlns:a16="http://schemas.microsoft.com/office/drawing/2014/main" id="{00000000-0008-0000-3200-000065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4" name="テキスト ボックス 613">
          <a:extLst>
            <a:ext uri="{FF2B5EF4-FFF2-40B4-BE49-F238E27FC236}">
              <a16:creationId xmlns:a16="http://schemas.microsoft.com/office/drawing/2014/main" id="{00000000-0008-0000-3200-000066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5" name="テキスト ボックス 614">
          <a:extLst>
            <a:ext uri="{FF2B5EF4-FFF2-40B4-BE49-F238E27FC236}">
              <a16:creationId xmlns:a16="http://schemas.microsoft.com/office/drawing/2014/main" id="{00000000-0008-0000-3200-000067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6" name="テキスト ボックス 615">
          <a:extLst>
            <a:ext uri="{FF2B5EF4-FFF2-40B4-BE49-F238E27FC236}">
              <a16:creationId xmlns:a16="http://schemas.microsoft.com/office/drawing/2014/main" id="{00000000-0008-0000-3200-000068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7" name="テキスト ボックス 616">
          <a:extLst>
            <a:ext uri="{FF2B5EF4-FFF2-40B4-BE49-F238E27FC236}">
              <a16:creationId xmlns:a16="http://schemas.microsoft.com/office/drawing/2014/main" id="{00000000-0008-0000-3200-000069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8" name="テキスト ボックス 617">
          <a:extLst>
            <a:ext uri="{FF2B5EF4-FFF2-40B4-BE49-F238E27FC236}">
              <a16:creationId xmlns:a16="http://schemas.microsoft.com/office/drawing/2014/main" id="{00000000-0008-0000-3200-00006A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9" name="テキスト ボックス 618">
          <a:extLst>
            <a:ext uri="{FF2B5EF4-FFF2-40B4-BE49-F238E27FC236}">
              <a16:creationId xmlns:a16="http://schemas.microsoft.com/office/drawing/2014/main" id="{00000000-0008-0000-3200-00006B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0" name="テキスト ボックス 619">
          <a:extLst>
            <a:ext uri="{FF2B5EF4-FFF2-40B4-BE49-F238E27FC236}">
              <a16:creationId xmlns:a16="http://schemas.microsoft.com/office/drawing/2014/main" id="{00000000-0008-0000-3200-00006C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1" name="テキスト ボックス 620">
          <a:extLst>
            <a:ext uri="{FF2B5EF4-FFF2-40B4-BE49-F238E27FC236}">
              <a16:creationId xmlns:a16="http://schemas.microsoft.com/office/drawing/2014/main" id="{00000000-0008-0000-3200-00006D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2" name="テキスト ボックス 621">
          <a:extLst>
            <a:ext uri="{FF2B5EF4-FFF2-40B4-BE49-F238E27FC236}">
              <a16:creationId xmlns:a16="http://schemas.microsoft.com/office/drawing/2014/main" id="{00000000-0008-0000-3200-00006E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3" name="テキスト ボックス 622">
          <a:extLst>
            <a:ext uri="{FF2B5EF4-FFF2-40B4-BE49-F238E27FC236}">
              <a16:creationId xmlns:a16="http://schemas.microsoft.com/office/drawing/2014/main" id="{00000000-0008-0000-3200-00006F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4" name="テキスト ボックス 623">
          <a:extLst>
            <a:ext uri="{FF2B5EF4-FFF2-40B4-BE49-F238E27FC236}">
              <a16:creationId xmlns:a16="http://schemas.microsoft.com/office/drawing/2014/main" id="{00000000-0008-0000-3200-000070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5" name="テキスト ボックス 624">
          <a:extLst>
            <a:ext uri="{FF2B5EF4-FFF2-40B4-BE49-F238E27FC236}">
              <a16:creationId xmlns:a16="http://schemas.microsoft.com/office/drawing/2014/main" id="{00000000-0008-0000-3200-000071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6" name="テキスト ボックス 625">
          <a:extLst>
            <a:ext uri="{FF2B5EF4-FFF2-40B4-BE49-F238E27FC236}">
              <a16:creationId xmlns:a16="http://schemas.microsoft.com/office/drawing/2014/main" id="{00000000-0008-0000-3200-000072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7" name="テキスト ボックス 626">
          <a:extLst>
            <a:ext uri="{FF2B5EF4-FFF2-40B4-BE49-F238E27FC236}">
              <a16:creationId xmlns:a16="http://schemas.microsoft.com/office/drawing/2014/main" id="{00000000-0008-0000-3200-000073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8" name="テキスト ボックス 627">
          <a:extLst>
            <a:ext uri="{FF2B5EF4-FFF2-40B4-BE49-F238E27FC236}">
              <a16:creationId xmlns:a16="http://schemas.microsoft.com/office/drawing/2014/main" id="{00000000-0008-0000-3200-000074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9" name="テキスト ボックス 628">
          <a:extLst>
            <a:ext uri="{FF2B5EF4-FFF2-40B4-BE49-F238E27FC236}">
              <a16:creationId xmlns:a16="http://schemas.microsoft.com/office/drawing/2014/main" id="{00000000-0008-0000-3200-000075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0" name="テキスト ボックス 629">
          <a:extLst>
            <a:ext uri="{FF2B5EF4-FFF2-40B4-BE49-F238E27FC236}">
              <a16:creationId xmlns:a16="http://schemas.microsoft.com/office/drawing/2014/main" id="{00000000-0008-0000-3200-000076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1" name="テキスト ボックス 630">
          <a:extLst>
            <a:ext uri="{FF2B5EF4-FFF2-40B4-BE49-F238E27FC236}">
              <a16:creationId xmlns:a16="http://schemas.microsoft.com/office/drawing/2014/main" id="{00000000-0008-0000-3200-000077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2" name="テキスト ボックス 631">
          <a:extLst>
            <a:ext uri="{FF2B5EF4-FFF2-40B4-BE49-F238E27FC236}">
              <a16:creationId xmlns:a16="http://schemas.microsoft.com/office/drawing/2014/main" id="{00000000-0008-0000-3200-000078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3" name="テキスト ボックス 632">
          <a:extLst>
            <a:ext uri="{FF2B5EF4-FFF2-40B4-BE49-F238E27FC236}">
              <a16:creationId xmlns:a16="http://schemas.microsoft.com/office/drawing/2014/main" id="{00000000-0008-0000-3200-000079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4" name="テキスト ボックス 633">
          <a:extLst>
            <a:ext uri="{FF2B5EF4-FFF2-40B4-BE49-F238E27FC236}">
              <a16:creationId xmlns:a16="http://schemas.microsoft.com/office/drawing/2014/main" id="{00000000-0008-0000-3200-00007A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5" name="テキスト ボックス 634">
          <a:extLst>
            <a:ext uri="{FF2B5EF4-FFF2-40B4-BE49-F238E27FC236}">
              <a16:creationId xmlns:a16="http://schemas.microsoft.com/office/drawing/2014/main" id="{00000000-0008-0000-3200-00007B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6" name="テキスト ボックス 635">
          <a:extLst>
            <a:ext uri="{FF2B5EF4-FFF2-40B4-BE49-F238E27FC236}">
              <a16:creationId xmlns:a16="http://schemas.microsoft.com/office/drawing/2014/main" id="{00000000-0008-0000-3200-00007C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37" name="テキスト ボックス 636">
          <a:extLst>
            <a:ext uri="{FF2B5EF4-FFF2-40B4-BE49-F238E27FC236}">
              <a16:creationId xmlns:a16="http://schemas.microsoft.com/office/drawing/2014/main" id="{00000000-0008-0000-3200-00007D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38" name="テキスト ボックス 637">
          <a:extLst>
            <a:ext uri="{FF2B5EF4-FFF2-40B4-BE49-F238E27FC236}">
              <a16:creationId xmlns:a16="http://schemas.microsoft.com/office/drawing/2014/main" id="{00000000-0008-0000-3200-00007E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39" name="テキスト ボックス 638">
          <a:extLst>
            <a:ext uri="{FF2B5EF4-FFF2-40B4-BE49-F238E27FC236}">
              <a16:creationId xmlns:a16="http://schemas.microsoft.com/office/drawing/2014/main" id="{00000000-0008-0000-3200-00007F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0" name="テキスト ボックス 639">
          <a:extLst>
            <a:ext uri="{FF2B5EF4-FFF2-40B4-BE49-F238E27FC236}">
              <a16:creationId xmlns:a16="http://schemas.microsoft.com/office/drawing/2014/main" id="{00000000-0008-0000-3200-000080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1" name="テキスト ボックス 640">
          <a:extLst>
            <a:ext uri="{FF2B5EF4-FFF2-40B4-BE49-F238E27FC236}">
              <a16:creationId xmlns:a16="http://schemas.microsoft.com/office/drawing/2014/main" id="{00000000-0008-0000-3200-000081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2" name="テキスト ボックス 641">
          <a:extLst>
            <a:ext uri="{FF2B5EF4-FFF2-40B4-BE49-F238E27FC236}">
              <a16:creationId xmlns:a16="http://schemas.microsoft.com/office/drawing/2014/main" id="{00000000-0008-0000-3200-000082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3" name="テキスト ボックス 642">
          <a:extLst>
            <a:ext uri="{FF2B5EF4-FFF2-40B4-BE49-F238E27FC236}">
              <a16:creationId xmlns:a16="http://schemas.microsoft.com/office/drawing/2014/main" id="{00000000-0008-0000-3200-000083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4" name="テキスト ボックス 643">
          <a:extLst>
            <a:ext uri="{FF2B5EF4-FFF2-40B4-BE49-F238E27FC236}">
              <a16:creationId xmlns:a16="http://schemas.microsoft.com/office/drawing/2014/main" id="{00000000-0008-0000-3200-000084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5" name="テキスト ボックス 644">
          <a:extLst>
            <a:ext uri="{FF2B5EF4-FFF2-40B4-BE49-F238E27FC236}">
              <a16:creationId xmlns:a16="http://schemas.microsoft.com/office/drawing/2014/main" id="{00000000-0008-0000-3200-000085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6" name="テキスト ボックス 645">
          <a:extLst>
            <a:ext uri="{FF2B5EF4-FFF2-40B4-BE49-F238E27FC236}">
              <a16:creationId xmlns:a16="http://schemas.microsoft.com/office/drawing/2014/main" id="{00000000-0008-0000-3200-000086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7" name="テキスト ボックス 646">
          <a:extLst>
            <a:ext uri="{FF2B5EF4-FFF2-40B4-BE49-F238E27FC236}">
              <a16:creationId xmlns:a16="http://schemas.microsoft.com/office/drawing/2014/main" id="{00000000-0008-0000-3200-000087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8" name="テキスト ボックス 647">
          <a:extLst>
            <a:ext uri="{FF2B5EF4-FFF2-40B4-BE49-F238E27FC236}">
              <a16:creationId xmlns:a16="http://schemas.microsoft.com/office/drawing/2014/main" id="{00000000-0008-0000-3200-000088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49" name="テキスト ボックス 648">
          <a:extLst>
            <a:ext uri="{FF2B5EF4-FFF2-40B4-BE49-F238E27FC236}">
              <a16:creationId xmlns:a16="http://schemas.microsoft.com/office/drawing/2014/main" id="{00000000-0008-0000-3200-000089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0" name="テキスト ボックス 649">
          <a:extLst>
            <a:ext uri="{FF2B5EF4-FFF2-40B4-BE49-F238E27FC236}">
              <a16:creationId xmlns:a16="http://schemas.microsoft.com/office/drawing/2014/main" id="{00000000-0008-0000-3200-00008A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1" name="テキスト ボックス 650">
          <a:extLst>
            <a:ext uri="{FF2B5EF4-FFF2-40B4-BE49-F238E27FC236}">
              <a16:creationId xmlns:a16="http://schemas.microsoft.com/office/drawing/2014/main" id="{00000000-0008-0000-3200-00008B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2" name="テキスト ボックス 651">
          <a:extLst>
            <a:ext uri="{FF2B5EF4-FFF2-40B4-BE49-F238E27FC236}">
              <a16:creationId xmlns:a16="http://schemas.microsoft.com/office/drawing/2014/main" id="{00000000-0008-0000-3200-00008C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3" name="テキスト ボックス 652">
          <a:extLst>
            <a:ext uri="{FF2B5EF4-FFF2-40B4-BE49-F238E27FC236}">
              <a16:creationId xmlns:a16="http://schemas.microsoft.com/office/drawing/2014/main" id="{00000000-0008-0000-3200-00008D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4" name="テキスト ボックス 653">
          <a:extLst>
            <a:ext uri="{FF2B5EF4-FFF2-40B4-BE49-F238E27FC236}">
              <a16:creationId xmlns:a16="http://schemas.microsoft.com/office/drawing/2014/main" id="{00000000-0008-0000-3200-00008E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5" name="テキスト ボックス 654">
          <a:extLst>
            <a:ext uri="{FF2B5EF4-FFF2-40B4-BE49-F238E27FC236}">
              <a16:creationId xmlns:a16="http://schemas.microsoft.com/office/drawing/2014/main" id="{00000000-0008-0000-3200-00008F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6" name="テキスト ボックス 655">
          <a:extLst>
            <a:ext uri="{FF2B5EF4-FFF2-40B4-BE49-F238E27FC236}">
              <a16:creationId xmlns:a16="http://schemas.microsoft.com/office/drawing/2014/main" id="{00000000-0008-0000-3200-000090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7" name="テキスト ボックス 656">
          <a:extLst>
            <a:ext uri="{FF2B5EF4-FFF2-40B4-BE49-F238E27FC236}">
              <a16:creationId xmlns:a16="http://schemas.microsoft.com/office/drawing/2014/main" id="{00000000-0008-0000-3200-000091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8" name="テキスト ボックス 657">
          <a:extLst>
            <a:ext uri="{FF2B5EF4-FFF2-40B4-BE49-F238E27FC236}">
              <a16:creationId xmlns:a16="http://schemas.microsoft.com/office/drawing/2014/main" id="{00000000-0008-0000-3200-000092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9" name="テキスト ボックス 658">
          <a:extLst>
            <a:ext uri="{FF2B5EF4-FFF2-40B4-BE49-F238E27FC236}">
              <a16:creationId xmlns:a16="http://schemas.microsoft.com/office/drawing/2014/main" id="{00000000-0008-0000-3200-000093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60" name="テキスト ボックス 659">
          <a:extLst>
            <a:ext uri="{FF2B5EF4-FFF2-40B4-BE49-F238E27FC236}">
              <a16:creationId xmlns:a16="http://schemas.microsoft.com/office/drawing/2014/main" id="{00000000-0008-0000-3200-000094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1" name="テキスト ボックス 660">
          <a:extLst>
            <a:ext uri="{FF2B5EF4-FFF2-40B4-BE49-F238E27FC236}">
              <a16:creationId xmlns:a16="http://schemas.microsoft.com/office/drawing/2014/main" id="{00000000-0008-0000-3200-000095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2" name="テキスト ボックス 661">
          <a:extLst>
            <a:ext uri="{FF2B5EF4-FFF2-40B4-BE49-F238E27FC236}">
              <a16:creationId xmlns:a16="http://schemas.microsoft.com/office/drawing/2014/main" id="{00000000-0008-0000-3200-000096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3" name="テキスト ボックス 662">
          <a:extLst>
            <a:ext uri="{FF2B5EF4-FFF2-40B4-BE49-F238E27FC236}">
              <a16:creationId xmlns:a16="http://schemas.microsoft.com/office/drawing/2014/main" id="{00000000-0008-0000-3200-000097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4" name="テキスト ボックス 663">
          <a:extLst>
            <a:ext uri="{FF2B5EF4-FFF2-40B4-BE49-F238E27FC236}">
              <a16:creationId xmlns:a16="http://schemas.microsoft.com/office/drawing/2014/main" id="{00000000-0008-0000-3200-000098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5" name="テキスト ボックス 664">
          <a:extLst>
            <a:ext uri="{FF2B5EF4-FFF2-40B4-BE49-F238E27FC236}">
              <a16:creationId xmlns:a16="http://schemas.microsoft.com/office/drawing/2014/main" id="{00000000-0008-0000-3200-000099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6" name="テキスト ボックス 665">
          <a:extLst>
            <a:ext uri="{FF2B5EF4-FFF2-40B4-BE49-F238E27FC236}">
              <a16:creationId xmlns:a16="http://schemas.microsoft.com/office/drawing/2014/main" id="{00000000-0008-0000-3200-00009A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7" name="テキスト ボックス 666">
          <a:extLst>
            <a:ext uri="{FF2B5EF4-FFF2-40B4-BE49-F238E27FC236}">
              <a16:creationId xmlns:a16="http://schemas.microsoft.com/office/drawing/2014/main" id="{00000000-0008-0000-3200-00009B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8" name="テキスト ボックス 667">
          <a:extLst>
            <a:ext uri="{FF2B5EF4-FFF2-40B4-BE49-F238E27FC236}">
              <a16:creationId xmlns:a16="http://schemas.microsoft.com/office/drawing/2014/main" id="{00000000-0008-0000-3200-00009C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9" name="テキスト ボックス 668">
          <a:extLst>
            <a:ext uri="{FF2B5EF4-FFF2-40B4-BE49-F238E27FC236}">
              <a16:creationId xmlns:a16="http://schemas.microsoft.com/office/drawing/2014/main" id="{00000000-0008-0000-3200-00009D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70" name="テキスト ボックス 669">
          <a:extLst>
            <a:ext uri="{FF2B5EF4-FFF2-40B4-BE49-F238E27FC236}">
              <a16:creationId xmlns:a16="http://schemas.microsoft.com/office/drawing/2014/main" id="{00000000-0008-0000-3200-00009E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71" name="テキスト ボックス 670">
          <a:extLst>
            <a:ext uri="{FF2B5EF4-FFF2-40B4-BE49-F238E27FC236}">
              <a16:creationId xmlns:a16="http://schemas.microsoft.com/office/drawing/2014/main" id="{00000000-0008-0000-3200-00009F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72" name="テキスト ボックス 671">
          <a:extLst>
            <a:ext uri="{FF2B5EF4-FFF2-40B4-BE49-F238E27FC236}">
              <a16:creationId xmlns:a16="http://schemas.microsoft.com/office/drawing/2014/main" id="{00000000-0008-0000-3200-0000A0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39</xdr:row>
      <xdr:rowOff>0</xdr:rowOff>
    </xdr:from>
    <xdr:ext cx="184731" cy="264560"/>
    <xdr:sp macro="" textlink="">
      <xdr:nvSpPr>
        <xdr:cNvPr id="674" name="テキスト ボックス 673">
          <a:extLst>
            <a:ext uri="{FF2B5EF4-FFF2-40B4-BE49-F238E27FC236}">
              <a16:creationId xmlns:a16="http://schemas.microsoft.com/office/drawing/2014/main" id="{00000000-0008-0000-3200-0000A2020000}"/>
            </a:ext>
          </a:extLst>
        </xdr:cNvPr>
        <xdr:cNvSpPr txBox="1"/>
      </xdr:nvSpPr>
      <xdr:spPr>
        <a:xfrm>
          <a:off x="303276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54</xdr:row>
      <xdr:rowOff>0</xdr:rowOff>
    </xdr:from>
    <xdr:ext cx="184731" cy="264560"/>
    <xdr:sp macro="" textlink="">
      <xdr:nvSpPr>
        <xdr:cNvPr id="677" name="テキスト ボックス 676">
          <a:extLst>
            <a:ext uri="{FF2B5EF4-FFF2-40B4-BE49-F238E27FC236}">
              <a16:creationId xmlns:a16="http://schemas.microsoft.com/office/drawing/2014/main" id="{00000000-0008-0000-3200-0000A5020000}"/>
            </a:ext>
          </a:extLst>
        </xdr:cNvPr>
        <xdr:cNvSpPr txBox="1"/>
      </xdr:nvSpPr>
      <xdr:spPr>
        <a:xfrm>
          <a:off x="303276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69</xdr:row>
      <xdr:rowOff>0</xdr:rowOff>
    </xdr:from>
    <xdr:ext cx="184731" cy="264560"/>
    <xdr:sp macro="" textlink="">
      <xdr:nvSpPr>
        <xdr:cNvPr id="679" name="テキスト ボックス 678">
          <a:extLst>
            <a:ext uri="{FF2B5EF4-FFF2-40B4-BE49-F238E27FC236}">
              <a16:creationId xmlns:a16="http://schemas.microsoft.com/office/drawing/2014/main" id="{00000000-0008-0000-3200-0000A7020000}"/>
            </a:ext>
          </a:extLst>
        </xdr:cNvPr>
        <xdr:cNvSpPr txBox="1"/>
      </xdr:nvSpPr>
      <xdr:spPr>
        <a:xfrm>
          <a:off x="303276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84</xdr:row>
      <xdr:rowOff>0</xdr:rowOff>
    </xdr:from>
    <xdr:ext cx="184731" cy="264560"/>
    <xdr:sp macro="" textlink="">
      <xdr:nvSpPr>
        <xdr:cNvPr id="681" name="テキスト ボックス 680">
          <a:extLst>
            <a:ext uri="{FF2B5EF4-FFF2-40B4-BE49-F238E27FC236}">
              <a16:creationId xmlns:a16="http://schemas.microsoft.com/office/drawing/2014/main" id="{00000000-0008-0000-3200-0000A9020000}"/>
            </a:ext>
          </a:extLst>
        </xdr:cNvPr>
        <xdr:cNvSpPr txBox="1"/>
      </xdr:nvSpPr>
      <xdr:spPr>
        <a:xfrm>
          <a:off x="303276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99</xdr:row>
      <xdr:rowOff>0</xdr:rowOff>
    </xdr:from>
    <xdr:ext cx="184731" cy="264560"/>
    <xdr:sp macro="" textlink="">
      <xdr:nvSpPr>
        <xdr:cNvPr id="683" name="テキスト ボックス 682">
          <a:extLst>
            <a:ext uri="{FF2B5EF4-FFF2-40B4-BE49-F238E27FC236}">
              <a16:creationId xmlns:a16="http://schemas.microsoft.com/office/drawing/2014/main" id="{00000000-0008-0000-3200-0000AB020000}"/>
            </a:ext>
          </a:extLst>
        </xdr:cNvPr>
        <xdr:cNvSpPr txBox="1"/>
      </xdr:nvSpPr>
      <xdr:spPr>
        <a:xfrm>
          <a:off x="303276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85" name="テキスト ボックス 684">
          <a:extLst>
            <a:ext uri="{FF2B5EF4-FFF2-40B4-BE49-F238E27FC236}">
              <a16:creationId xmlns:a16="http://schemas.microsoft.com/office/drawing/2014/main" id="{00000000-0008-0000-3200-0000AD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87" name="テキスト ボックス 686">
          <a:extLst>
            <a:ext uri="{FF2B5EF4-FFF2-40B4-BE49-F238E27FC236}">
              <a16:creationId xmlns:a16="http://schemas.microsoft.com/office/drawing/2014/main" id="{00000000-0008-0000-3200-0000AF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89" name="テキスト ボックス 688">
          <a:extLst>
            <a:ext uri="{FF2B5EF4-FFF2-40B4-BE49-F238E27FC236}">
              <a16:creationId xmlns:a16="http://schemas.microsoft.com/office/drawing/2014/main" id="{00000000-0008-0000-3200-0000B1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91" name="テキスト ボックス 690">
          <a:extLst>
            <a:ext uri="{FF2B5EF4-FFF2-40B4-BE49-F238E27FC236}">
              <a16:creationId xmlns:a16="http://schemas.microsoft.com/office/drawing/2014/main" id="{00000000-0008-0000-3200-0000B3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93" name="テキスト ボックス 692">
          <a:extLst>
            <a:ext uri="{FF2B5EF4-FFF2-40B4-BE49-F238E27FC236}">
              <a16:creationId xmlns:a16="http://schemas.microsoft.com/office/drawing/2014/main" id="{00000000-0008-0000-3200-0000B5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701" name="テキスト ボックス 700">
          <a:extLst>
            <a:ext uri="{FF2B5EF4-FFF2-40B4-BE49-F238E27FC236}">
              <a16:creationId xmlns:a16="http://schemas.microsoft.com/office/drawing/2014/main" id="{00000000-0008-0000-3200-0000BD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4" name="テキスト ボックス 703">
          <a:extLst>
            <a:ext uri="{FF2B5EF4-FFF2-40B4-BE49-F238E27FC236}">
              <a16:creationId xmlns:a16="http://schemas.microsoft.com/office/drawing/2014/main" id="{00000000-0008-0000-3200-0000C0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5" name="テキスト ボックス 704">
          <a:extLst>
            <a:ext uri="{FF2B5EF4-FFF2-40B4-BE49-F238E27FC236}">
              <a16:creationId xmlns:a16="http://schemas.microsoft.com/office/drawing/2014/main" id="{00000000-0008-0000-3200-0000C1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6" name="テキスト ボックス 705">
          <a:extLst>
            <a:ext uri="{FF2B5EF4-FFF2-40B4-BE49-F238E27FC236}">
              <a16:creationId xmlns:a16="http://schemas.microsoft.com/office/drawing/2014/main" id="{00000000-0008-0000-3200-0000C2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7" name="テキスト ボックス 706">
          <a:extLst>
            <a:ext uri="{FF2B5EF4-FFF2-40B4-BE49-F238E27FC236}">
              <a16:creationId xmlns:a16="http://schemas.microsoft.com/office/drawing/2014/main" id="{00000000-0008-0000-3200-0000C3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8" name="テキスト ボックス 707">
          <a:extLst>
            <a:ext uri="{FF2B5EF4-FFF2-40B4-BE49-F238E27FC236}">
              <a16:creationId xmlns:a16="http://schemas.microsoft.com/office/drawing/2014/main" id="{00000000-0008-0000-3200-0000C4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9" name="テキスト ボックス 708">
          <a:extLst>
            <a:ext uri="{FF2B5EF4-FFF2-40B4-BE49-F238E27FC236}">
              <a16:creationId xmlns:a16="http://schemas.microsoft.com/office/drawing/2014/main" id="{00000000-0008-0000-3200-0000C5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39</xdr:row>
      <xdr:rowOff>0</xdr:rowOff>
    </xdr:from>
    <xdr:ext cx="184731" cy="264560"/>
    <xdr:sp macro="" textlink="">
      <xdr:nvSpPr>
        <xdr:cNvPr id="710" name="テキスト ボックス 709">
          <a:extLst>
            <a:ext uri="{FF2B5EF4-FFF2-40B4-BE49-F238E27FC236}">
              <a16:creationId xmlns:a16="http://schemas.microsoft.com/office/drawing/2014/main" id="{00000000-0008-0000-3200-0000C6020000}"/>
            </a:ext>
          </a:extLst>
        </xdr:cNvPr>
        <xdr:cNvSpPr txBox="1"/>
      </xdr:nvSpPr>
      <xdr:spPr>
        <a:xfrm>
          <a:off x="1178814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54</xdr:row>
      <xdr:rowOff>0</xdr:rowOff>
    </xdr:from>
    <xdr:ext cx="184731" cy="264560"/>
    <xdr:sp macro="" textlink="">
      <xdr:nvSpPr>
        <xdr:cNvPr id="711" name="テキスト ボックス 710">
          <a:extLst>
            <a:ext uri="{FF2B5EF4-FFF2-40B4-BE49-F238E27FC236}">
              <a16:creationId xmlns:a16="http://schemas.microsoft.com/office/drawing/2014/main" id="{00000000-0008-0000-3200-0000C7020000}"/>
            </a:ext>
          </a:extLst>
        </xdr:cNvPr>
        <xdr:cNvSpPr txBox="1"/>
      </xdr:nvSpPr>
      <xdr:spPr>
        <a:xfrm>
          <a:off x="1178814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69</xdr:row>
      <xdr:rowOff>0</xdr:rowOff>
    </xdr:from>
    <xdr:ext cx="184731" cy="264560"/>
    <xdr:sp macro="" textlink="">
      <xdr:nvSpPr>
        <xdr:cNvPr id="712" name="テキスト ボックス 711">
          <a:extLst>
            <a:ext uri="{FF2B5EF4-FFF2-40B4-BE49-F238E27FC236}">
              <a16:creationId xmlns:a16="http://schemas.microsoft.com/office/drawing/2014/main" id="{00000000-0008-0000-3200-0000C8020000}"/>
            </a:ext>
          </a:extLst>
        </xdr:cNvPr>
        <xdr:cNvSpPr txBox="1"/>
      </xdr:nvSpPr>
      <xdr:spPr>
        <a:xfrm>
          <a:off x="1178814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84</xdr:row>
      <xdr:rowOff>0</xdr:rowOff>
    </xdr:from>
    <xdr:ext cx="184731" cy="264560"/>
    <xdr:sp macro="" textlink="">
      <xdr:nvSpPr>
        <xdr:cNvPr id="713" name="テキスト ボックス 712">
          <a:extLst>
            <a:ext uri="{FF2B5EF4-FFF2-40B4-BE49-F238E27FC236}">
              <a16:creationId xmlns:a16="http://schemas.microsoft.com/office/drawing/2014/main" id="{00000000-0008-0000-3200-0000C9020000}"/>
            </a:ext>
          </a:extLst>
        </xdr:cNvPr>
        <xdr:cNvSpPr txBox="1"/>
      </xdr:nvSpPr>
      <xdr:spPr>
        <a:xfrm>
          <a:off x="1178814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99</xdr:row>
      <xdr:rowOff>0</xdr:rowOff>
    </xdr:from>
    <xdr:ext cx="184731" cy="264560"/>
    <xdr:sp macro="" textlink="">
      <xdr:nvSpPr>
        <xdr:cNvPr id="714" name="テキスト ボックス 713">
          <a:extLst>
            <a:ext uri="{FF2B5EF4-FFF2-40B4-BE49-F238E27FC236}">
              <a16:creationId xmlns:a16="http://schemas.microsoft.com/office/drawing/2014/main" id="{00000000-0008-0000-3200-0000CA020000}"/>
            </a:ext>
          </a:extLst>
        </xdr:cNvPr>
        <xdr:cNvSpPr txBox="1"/>
      </xdr:nvSpPr>
      <xdr:spPr>
        <a:xfrm>
          <a:off x="1178814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5" name="テキスト ボックス 714">
          <a:extLst>
            <a:ext uri="{FF2B5EF4-FFF2-40B4-BE49-F238E27FC236}">
              <a16:creationId xmlns:a16="http://schemas.microsoft.com/office/drawing/2014/main" id="{00000000-0008-0000-3200-0000CB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6" name="テキスト ボックス 715">
          <a:extLst>
            <a:ext uri="{FF2B5EF4-FFF2-40B4-BE49-F238E27FC236}">
              <a16:creationId xmlns:a16="http://schemas.microsoft.com/office/drawing/2014/main" id="{00000000-0008-0000-3200-0000CC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7" name="テキスト ボックス 716">
          <a:extLst>
            <a:ext uri="{FF2B5EF4-FFF2-40B4-BE49-F238E27FC236}">
              <a16:creationId xmlns:a16="http://schemas.microsoft.com/office/drawing/2014/main" id="{00000000-0008-0000-3200-0000CD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8" name="テキスト ボックス 717">
          <a:extLst>
            <a:ext uri="{FF2B5EF4-FFF2-40B4-BE49-F238E27FC236}">
              <a16:creationId xmlns:a16="http://schemas.microsoft.com/office/drawing/2014/main" id="{00000000-0008-0000-3200-0000CE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9" name="テキスト ボックス 718">
          <a:extLst>
            <a:ext uri="{FF2B5EF4-FFF2-40B4-BE49-F238E27FC236}">
              <a16:creationId xmlns:a16="http://schemas.microsoft.com/office/drawing/2014/main" id="{00000000-0008-0000-3200-0000CF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20" name="テキスト ボックス 719">
          <a:extLst>
            <a:ext uri="{FF2B5EF4-FFF2-40B4-BE49-F238E27FC236}">
              <a16:creationId xmlns:a16="http://schemas.microsoft.com/office/drawing/2014/main" id="{00000000-0008-0000-3200-0000D0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1" name="テキスト ボックス 720">
          <a:extLst>
            <a:ext uri="{FF2B5EF4-FFF2-40B4-BE49-F238E27FC236}">
              <a16:creationId xmlns:a16="http://schemas.microsoft.com/office/drawing/2014/main" id="{00000000-0008-0000-3200-0000D1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2" name="テキスト ボックス 721">
          <a:extLst>
            <a:ext uri="{FF2B5EF4-FFF2-40B4-BE49-F238E27FC236}">
              <a16:creationId xmlns:a16="http://schemas.microsoft.com/office/drawing/2014/main" id="{00000000-0008-0000-3200-0000D2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3" name="テキスト ボックス 722">
          <a:extLst>
            <a:ext uri="{FF2B5EF4-FFF2-40B4-BE49-F238E27FC236}">
              <a16:creationId xmlns:a16="http://schemas.microsoft.com/office/drawing/2014/main" id="{00000000-0008-0000-3200-0000D3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4" name="テキスト ボックス 723">
          <a:extLst>
            <a:ext uri="{FF2B5EF4-FFF2-40B4-BE49-F238E27FC236}">
              <a16:creationId xmlns:a16="http://schemas.microsoft.com/office/drawing/2014/main" id="{00000000-0008-0000-3200-0000D4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5" name="テキスト ボックス 724">
          <a:extLst>
            <a:ext uri="{FF2B5EF4-FFF2-40B4-BE49-F238E27FC236}">
              <a16:creationId xmlns:a16="http://schemas.microsoft.com/office/drawing/2014/main" id="{00000000-0008-0000-3200-0000D5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6" name="テキスト ボックス 725">
          <a:extLst>
            <a:ext uri="{FF2B5EF4-FFF2-40B4-BE49-F238E27FC236}">
              <a16:creationId xmlns:a16="http://schemas.microsoft.com/office/drawing/2014/main" id="{00000000-0008-0000-3200-0000D6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27" name="テキスト ボックス 726">
          <a:extLst>
            <a:ext uri="{FF2B5EF4-FFF2-40B4-BE49-F238E27FC236}">
              <a16:creationId xmlns:a16="http://schemas.microsoft.com/office/drawing/2014/main" id="{00000000-0008-0000-3200-0000D7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28" name="テキスト ボックス 727">
          <a:extLst>
            <a:ext uri="{FF2B5EF4-FFF2-40B4-BE49-F238E27FC236}">
              <a16:creationId xmlns:a16="http://schemas.microsoft.com/office/drawing/2014/main" id="{00000000-0008-0000-3200-0000D8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29" name="テキスト ボックス 728">
          <a:extLst>
            <a:ext uri="{FF2B5EF4-FFF2-40B4-BE49-F238E27FC236}">
              <a16:creationId xmlns:a16="http://schemas.microsoft.com/office/drawing/2014/main" id="{00000000-0008-0000-3200-0000D9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30" name="テキスト ボックス 729">
          <a:extLst>
            <a:ext uri="{FF2B5EF4-FFF2-40B4-BE49-F238E27FC236}">
              <a16:creationId xmlns:a16="http://schemas.microsoft.com/office/drawing/2014/main" id="{00000000-0008-0000-3200-0000DA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31" name="テキスト ボックス 730">
          <a:extLst>
            <a:ext uri="{FF2B5EF4-FFF2-40B4-BE49-F238E27FC236}">
              <a16:creationId xmlns:a16="http://schemas.microsoft.com/office/drawing/2014/main" id="{00000000-0008-0000-3200-0000DB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32" name="テキスト ボックス 731">
          <a:extLst>
            <a:ext uri="{FF2B5EF4-FFF2-40B4-BE49-F238E27FC236}">
              <a16:creationId xmlns:a16="http://schemas.microsoft.com/office/drawing/2014/main" id="{00000000-0008-0000-3200-0000DC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122</xdr:row>
      <xdr:rowOff>86591</xdr:rowOff>
    </xdr:from>
    <xdr:ext cx="184731" cy="264560"/>
    <xdr:sp macro="" textlink="">
      <xdr:nvSpPr>
        <xdr:cNvPr id="751" name="テキスト ボックス 750">
          <a:extLst>
            <a:ext uri="{FF2B5EF4-FFF2-40B4-BE49-F238E27FC236}">
              <a16:creationId xmlns:a16="http://schemas.microsoft.com/office/drawing/2014/main" id="{00000000-0008-0000-3200-0000EF020000}"/>
            </a:ext>
          </a:extLst>
        </xdr:cNvPr>
        <xdr:cNvSpPr txBox="1"/>
      </xdr:nvSpPr>
      <xdr:spPr>
        <a:xfrm>
          <a:off x="19334711" y="153113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122</xdr:row>
      <xdr:rowOff>86591</xdr:rowOff>
    </xdr:from>
    <xdr:ext cx="184731" cy="264560"/>
    <xdr:sp macro="" textlink="">
      <xdr:nvSpPr>
        <xdr:cNvPr id="752" name="テキスト ボックス 751">
          <a:extLst>
            <a:ext uri="{FF2B5EF4-FFF2-40B4-BE49-F238E27FC236}">
              <a16:creationId xmlns:a16="http://schemas.microsoft.com/office/drawing/2014/main" id="{00000000-0008-0000-3200-0000F0020000}"/>
            </a:ext>
          </a:extLst>
        </xdr:cNvPr>
        <xdr:cNvSpPr txBox="1"/>
      </xdr:nvSpPr>
      <xdr:spPr>
        <a:xfrm>
          <a:off x="19334711" y="153113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59</xdr:col>
      <xdr:colOff>0</xdr:colOff>
      <xdr:row>39</xdr:row>
      <xdr:rowOff>0</xdr:rowOff>
    </xdr:from>
    <xdr:ext cx="184731" cy="264560"/>
    <xdr:sp macro="" textlink="">
      <xdr:nvSpPr>
        <xdr:cNvPr id="753" name="テキスト ボックス 752">
          <a:extLst>
            <a:ext uri="{FF2B5EF4-FFF2-40B4-BE49-F238E27FC236}">
              <a16:creationId xmlns:a16="http://schemas.microsoft.com/office/drawing/2014/main" id="{00000000-0008-0000-3200-0000F1020000}"/>
            </a:ext>
          </a:extLst>
        </xdr:cNvPr>
        <xdr:cNvSpPr txBox="1"/>
      </xdr:nvSpPr>
      <xdr:spPr>
        <a:xfrm>
          <a:off x="2054352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54</xdr:row>
      <xdr:rowOff>0</xdr:rowOff>
    </xdr:from>
    <xdr:ext cx="184731" cy="264560"/>
    <xdr:sp macro="" textlink="">
      <xdr:nvSpPr>
        <xdr:cNvPr id="754" name="テキスト ボックス 753">
          <a:extLst>
            <a:ext uri="{FF2B5EF4-FFF2-40B4-BE49-F238E27FC236}">
              <a16:creationId xmlns:a16="http://schemas.microsoft.com/office/drawing/2014/main" id="{00000000-0008-0000-3200-0000F2020000}"/>
            </a:ext>
          </a:extLst>
        </xdr:cNvPr>
        <xdr:cNvSpPr txBox="1"/>
      </xdr:nvSpPr>
      <xdr:spPr>
        <a:xfrm>
          <a:off x="2054352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69</xdr:row>
      <xdr:rowOff>0</xdr:rowOff>
    </xdr:from>
    <xdr:ext cx="184731" cy="264560"/>
    <xdr:sp macro="" textlink="">
      <xdr:nvSpPr>
        <xdr:cNvPr id="755" name="テキスト ボックス 754">
          <a:extLst>
            <a:ext uri="{FF2B5EF4-FFF2-40B4-BE49-F238E27FC236}">
              <a16:creationId xmlns:a16="http://schemas.microsoft.com/office/drawing/2014/main" id="{00000000-0008-0000-3200-0000F3020000}"/>
            </a:ext>
          </a:extLst>
        </xdr:cNvPr>
        <xdr:cNvSpPr txBox="1"/>
      </xdr:nvSpPr>
      <xdr:spPr>
        <a:xfrm>
          <a:off x="2054352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84</xdr:row>
      <xdr:rowOff>0</xdr:rowOff>
    </xdr:from>
    <xdr:ext cx="184731" cy="264560"/>
    <xdr:sp macro="" textlink="">
      <xdr:nvSpPr>
        <xdr:cNvPr id="756" name="テキスト ボックス 755">
          <a:extLst>
            <a:ext uri="{FF2B5EF4-FFF2-40B4-BE49-F238E27FC236}">
              <a16:creationId xmlns:a16="http://schemas.microsoft.com/office/drawing/2014/main" id="{00000000-0008-0000-3200-0000F4020000}"/>
            </a:ext>
          </a:extLst>
        </xdr:cNvPr>
        <xdr:cNvSpPr txBox="1"/>
      </xdr:nvSpPr>
      <xdr:spPr>
        <a:xfrm>
          <a:off x="2054352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99</xdr:row>
      <xdr:rowOff>0</xdr:rowOff>
    </xdr:from>
    <xdr:ext cx="184731" cy="264560"/>
    <xdr:sp macro="" textlink="">
      <xdr:nvSpPr>
        <xdr:cNvPr id="757" name="テキスト ボックス 756">
          <a:extLst>
            <a:ext uri="{FF2B5EF4-FFF2-40B4-BE49-F238E27FC236}">
              <a16:creationId xmlns:a16="http://schemas.microsoft.com/office/drawing/2014/main" id="{00000000-0008-0000-3200-0000F5020000}"/>
            </a:ext>
          </a:extLst>
        </xdr:cNvPr>
        <xdr:cNvSpPr txBox="1"/>
      </xdr:nvSpPr>
      <xdr:spPr>
        <a:xfrm>
          <a:off x="2054352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58" name="テキスト ボックス 757">
          <a:extLst>
            <a:ext uri="{FF2B5EF4-FFF2-40B4-BE49-F238E27FC236}">
              <a16:creationId xmlns:a16="http://schemas.microsoft.com/office/drawing/2014/main" id="{00000000-0008-0000-3200-0000F6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59" name="テキスト ボックス 758">
          <a:extLst>
            <a:ext uri="{FF2B5EF4-FFF2-40B4-BE49-F238E27FC236}">
              <a16:creationId xmlns:a16="http://schemas.microsoft.com/office/drawing/2014/main" id="{00000000-0008-0000-3200-0000F7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0" name="テキスト ボックス 759">
          <a:extLst>
            <a:ext uri="{FF2B5EF4-FFF2-40B4-BE49-F238E27FC236}">
              <a16:creationId xmlns:a16="http://schemas.microsoft.com/office/drawing/2014/main" id="{00000000-0008-0000-3200-0000F8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1" name="テキスト ボックス 760">
          <a:extLst>
            <a:ext uri="{FF2B5EF4-FFF2-40B4-BE49-F238E27FC236}">
              <a16:creationId xmlns:a16="http://schemas.microsoft.com/office/drawing/2014/main" id="{00000000-0008-0000-3200-0000F9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2" name="テキスト ボックス 761">
          <a:extLst>
            <a:ext uri="{FF2B5EF4-FFF2-40B4-BE49-F238E27FC236}">
              <a16:creationId xmlns:a16="http://schemas.microsoft.com/office/drawing/2014/main" id="{00000000-0008-0000-3200-0000FA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3" name="テキスト ボックス 762">
          <a:extLst>
            <a:ext uri="{FF2B5EF4-FFF2-40B4-BE49-F238E27FC236}">
              <a16:creationId xmlns:a16="http://schemas.microsoft.com/office/drawing/2014/main" id="{00000000-0008-0000-3200-0000FB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4" name="テキスト ボックス 763">
          <a:extLst>
            <a:ext uri="{FF2B5EF4-FFF2-40B4-BE49-F238E27FC236}">
              <a16:creationId xmlns:a16="http://schemas.microsoft.com/office/drawing/2014/main" id="{00000000-0008-0000-3200-0000FC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5" name="テキスト ボックス 764">
          <a:extLst>
            <a:ext uri="{FF2B5EF4-FFF2-40B4-BE49-F238E27FC236}">
              <a16:creationId xmlns:a16="http://schemas.microsoft.com/office/drawing/2014/main" id="{00000000-0008-0000-3200-0000FD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6" name="テキスト ボックス 765">
          <a:extLst>
            <a:ext uri="{FF2B5EF4-FFF2-40B4-BE49-F238E27FC236}">
              <a16:creationId xmlns:a16="http://schemas.microsoft.com/office/drawing/2014/main" id="{00000000-0008-0000-3200-0000FE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7" name="テキスト ボックス 766">
          <a:extLst>
            <a:ext uri="{FF2B5EF4-FFF2-40B4-BE49-F238E27FC236}">
              <a16:creationId xmlns:a16="http://schemas.microsoft.com/office/drawing/2014/main" id="{00000000-0008-0000-3200-0000FF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8" name="テキスト ボックス 767">
          <a:extLst>
            <a:ext uri="{FF2B5EF4-FFF2-40B4-BE49-F238E27FC236}">
              <a16:creationId xmlns:a16="http://schemas.microsoft.com/office/drawing/2014/main" id="{00000000-0008-0000-3200-00000003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9" name="テキスト ボックス 768">
          <a:extLst>
            <a:ext uri="{FF2B5EF4-FFF2-40B4-BE49-F238E27FC236}">
              <a16:creationId xmlns:a16="http://schemas.microsoft.com/office/drawing/2014/main" id="{00000000-0008-0000-3200-00000103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0" name="テキスト ボックス 769">
          <a:extLst>
            <a:ext uri="{FF2B5EF4-FFF2-40B4-BE49-F238E27FC236}">
              <a16:creationId xmlns:a16="http://schemas.microsoft.com/office/drawing/2014/main" id="{00000000-0008-0000-3200-000002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1" name="テキスト ボックス 770">
          <a:extLst>
            <a:ext uri="{FF2B5EF4-FFF2-40B4-BE49-F238E27FC236}">
              <a16:creationId xmlns:a16="http://schemas.microsoft.com/office/drawing/2014/main" id="{00000000-0008-0000-3200-000003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2" name="テキスト ボックス 771">
          <a:extLst>
            <a:ext uri="{FF2B5EF4-FFF2-40B4-BE49-F238E27FC236}">
              <a16:creationId xmlns:a16="http://schemas.microsoft.com/office/drawing/2014/main" id="{00000000-0008-0000-3200-000004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3" name="テキスト ボックス 772">
          <a:extLst>
            <a:ext uri="{FF2B5EF4-FFF2-40B4-BE49-F238E27FC236}">
              <a16:creationId xmlns:a16="http://schemas.microsoft.com/office/drawing/2014/main" id="{00000000-0008-0000-3200-000005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4" name="テキスト ボックス 773">
          <a:extLst>
            <a:ext uri="{FF2B5EF4-FFF2-40B4-BE49-F238E27FC236}">
              <a16:creationId xmlns:a16="http://schemas.microsoft.com/office/drawing/2014/main" id="{00000000-0008-0000-3200-000006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5" name="テキスト ボックス 774">
          <a:extLst>
            <a:ext uri="{FF2B5EF4-FFF2-40B4-BE49-F238E27FC236}">
              <a16:creationId xmlns:a16="http://schemas.microsoft.com/office/drawing/2014/main" id="{00000000-0008-0000-3200-000007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39</xdr:row>
      <xdr:rowOff>0</xdr:rowOff>
    </xdr:from>
    <xdr:ext cx="184731" cy="264560"/>
    <xdr:sp macro="" textlink="">
      <xdr:nvSpPr>
        <xdr:cNvPr id="795" name="テキスト ボックス 794">
          <a:extLst>
            <a:ext uri="{FF2B5EF4-FFF2-40B4-BE49-F238E27FC236}">
              <a16:creationId xmlns:a16="http://schemas.microsoft.com/office/drawing/2014/main" id="{00000000-0008-0000-3200-00001B030000}"/>
            </a:ext>
          </a:extLst>
        </xdr:cNvPr>
        <xdr:cNvSpPr txBox="1"/>
      </xdr:nvSpPr>
      <xdr:spPr>
        <a:xfrm>
          <a:off x="2929890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54</xdr:row>
      <xdr:rowOff>0</xdr:rowOff>
    </xdr:from>
    <xdr:ext cx="184731" cy="264560"/>
    <xdr:sp macro="" textlink="">
      <xdr:nvSpPr>
        <xdr:cNvPr id="796" name="テキスト ボックス 795">
          <a:extLst>
            <a:ext uri="{FF2B5EF4-FFF2-40B4-BE49-F238E27FC236}">
              <a16:creationId xmlns:a16="http://schemas.microsoft.com/office/drawing/2014/main" id="{00000000-0008-0000-3200-00001C030000}"/>
            </a:ext>
          </a:extLst>
        </xdr:cNvPr>
        <xdr:cNvSpPr txBox="1"/>
      </xdr:nvSpPr>
      <xdr:spPr>
        <a:xfrm>
          <a:off x="2929890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69</xdr:row>
      <xdr:rowOff>0</xdr:rowOff>
    </xdr:from>
    <xdr:ext cx="184731" cy="264560"/>
    <xdr:sp macro="" textlink="">
      <xdr:nvSpPr>
        <xdr:cNvPr id="797" name="テキスト ボックス 796">
          <a:extLst>
            <a:ext uri="{FF2B5EF4-FFF2-40B4-BE49-F238E27FC236}">
              <a16:creationId xmlns:a16="http://schemas.microsoft.com/office/drawing/2014/main" id="{00000000-0008-0000-3200-00001D030000}"/>
            </a:ext>
          </a:extLst>
        </xdr:cNvPr>
        <xdr:cNvSpPr txBox="1"/>
      </xdr:nvSpPr>
      <xdr:spPr>
        <a:xfrm>
          <a:off x="2929890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84</xdr:row>
      <xdr:rowOff>0</xdr:rowOff>
    </xdr:from>
    <xdr:ext cx="184731" cy="264560"/>
    <xdr:sp macro="" textlink="">
      <xdr:nvSpPr>
        <xdr:cNvPr id="798" name="テキスト ボックス 797">
          <a:extLst>
            <a:ext uri="{FF2B5EF4-FFF2-40B4-BE49-F238E27FC236}">
              <a16:creationId xmlns:a16="http://schemas.microsoft.com/office/drawing/2014/main" id="{00000000-0008-0000-3200-00001E030000}"/>
            </a:ext>
          </a:extLst>
        </xdr:cNvPr>
        <xdr:cNvSpPr txBox="1"/>
      </xdr:nvSpPr>
      <xdr:spPr>
        <a:xfrm>
          <a:off x="2929890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99</xdr:row>
      <xdr:rowOff>0</xdr:rowOff>
    </xdr:from>
    <xdr:ext cx="184731" cy="264560"/>
    <xdr:sp macro="" textlink="">
      <xdr:nvSpPr>
        <xdr:cNvPr id="799" name="テキスト ボックス 798">
          <a:extLst>
            <a:ext uri="{FF2B5EF4-FFF2-40B4-BE49-F238E27FC236}">
              <a16:creationId xmlns:a16="http://schemas.microsoft.com/office/drawing/2014/main" id="{00000000-0008-0000-3200-00001F030000}"/>
            </a:ext>
          </a:extLst>
        </xdr:cNvPr>
        <xdr:cNvSpPr txBox="1"/>
      </xdr:nvSpPr>
      <xdr:spPr>
        <a:xfrm>
          <a:off x="2929890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0" name="テキスト ボックス 799">
          <a:extLst>
            <a:ext uri="{FF2B5EF4-FFF2-40B4-BE49-F238E27FC236}">
              <a16:creationId xmlns:a16="http://schemas.microsoft.com/office/drawing/2014/main" id="{00000000-0008-0000-3200-000020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1" name="テキスト ボックス 800">
          <a:extLst>
            <a:ext uri="{FF2B5EF4-FFF2-40B4-BE49-F238E27FC236}">
              <a16:creationId xmlns:a16="http://schemas.microsoft.com/office/drawing/2014/main" id="{00000000-0008-0000-3200-000021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2" name="テキスト ボックス 801">
          <a:extLst>
            <a:ext uri="{FF2B5EF4-FFF2-40B4-BE49-F238E27FC236}">
              <a16:creationId xmlns:a16="http://schemas.microsoft.com/office/drawing/2014/main" id="{00000000-0008-0000-3200-000022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3" name="テキスト ボックス 802">
          <a:extLst>
            <a:ext uri="{FF2B5EF4-FFF2-40B4-BE49-F238E27FC236}">
              <a16:creationId xmlns:a16="http://schemas.microsoft.com/office/drawing/2014/main" id="{00000000-0008-0000-3200-000023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4" name="テキスト ボックス 803">
          <a:extLst>
            <a:ext uri="{FF2B5EF4-FFF2-40B4-BE49-F238E27FC236}">
              <a16:creationId xmlns:a16="http://schemas.microsoft.com/office/drawing/2014/main" id="{00000000-0008-0000-3200-000024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5" name="テキスト ボックス 804">
          <a:extLst>
            <a:ext uri="{FF2B5EF4-FFF2-40B4-BE49-F238E27FC236}">
              <a16:creationId xmlns:a16="http://schemas.microsoft.com/office/drawing/2014/main" id="{00000000-0008-0000-3200-000025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6" name="テキスト ボックス 805">
          <a:extLst>
            <a:ext uri="{FF2B5EF4-FFF2-40B4-BE49-F238E27FC236}">
              <a16:creationId xmlns:a16="http://schemas.microsoft.com/office/drawing/2014/main" id="{00000000-0008-0000-3200-000026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7" name="テキスト ボックス 806">
          <a:extLst>
            <a:ext uri="{FF2B5EF4-FFF2-40B4-BE49-F238E27FC236}">
              <a16:creationId xmlns:a16="http://schemas.microsoft.com/office/drawing/2014/main" id="{00000000-0008-0000-3200-000027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8" name="テキスト ボックス 807">
          <a:extLst>
            <a:ext uri="{FF2B5EF4-FFF2-40B4-BE49-F238E27FC236}">
              <a16:creationId xmlns:a16="http://schemas.microsoft.com/office/drawing/2014/main" id="{00000000-0008-0000-3200-000028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9" name="テキスト ボックス 808">
          <a:extLst>
            <a:ext uri="{FF2B5EF4-FFF2-40B4-BE49-F238E27FC236}">
              <a16:creationId xmlns:a16="http://schemas.microsoft.com/office/drawing/2014/main" id="{00000000-0008-0000-3200-000029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10" name="テキスト ボックス 809">
          <a:extLst>
            <a:ext uri="{FF2B5EF4-FFF2-40B4-BE49-F238E27FC236}">
              <a16:creationId xmlns:a16="http://schemas.microsoft.com/office/drawing/2014/main" id="{00000000-0008-0000-3200-00002A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11" name="テキスト ボックス 810">
          <a:extLst>
            <a:ext uri="{FF2B5EF4-FFF2-40B4-BE49-F238E27FC236}">
              <a16:creationId xmlns:a16="http://schemas.microsoft.com/office/drawing/2014/main" id="{00000000-0008-0000-3200-00002B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2" name="テキスト ボックス 811">
          <a:extLst>
            <a:ext uri="{FF2B5EF4-FFF2-40B4-BE49-F238E27FC236}">
              <a16:creationId xmlns:a16="http://schemas.microsoft.com/office/drawing/2014/main" id="{00000000-0008-0000-3200-00002C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3" name="テキスト ボックス 812">
          <a:extLst>
            <a:ext uri="{FF2B5EF4-FFF2-40B4-BE49-F238E27FC236}">
              <a16:creationId xmlns:a16="http://schemas.microsoft.com/office/drawing/2014/main" id="{00000000-0008-0000-3200-00002D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4" name="テキスト ボックス 813">
          <a:extLst>
            <a:ext uri="{FF2B5EF4-FFF2-40B4-BE49-F238E27FC236}">
              <a16:creationId xmlns:a16="http://schemas.microsoft.com/office/drawing/2014/main" id="{00000000-0008-0000-3200-00002E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5" name="テキスト ボックス 814">
          <a:extLst>
            <a:ext uri="{FF2B5EF4-FFF2-40B4-BE49-F238E27FC236}">
              <a16:creationId xmlns:a16="http://schemas.microsoft.com/office/drawing/2014/main" id="{00000000-0008-0000-3200-00002F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6" name="テキスト ボックス 815">
          <a:extLst>
            <a:ext uri="{FF2B5EF4-FFF2-40B4-BE49-F238E27FC236}">
              <a16:creationId xmlns:a16="http://schemas.microsoft.com/office/drawing/2014/main" id="{00000000-0008-0000-3200-000030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7" name="テキスト ボックス 816">
          <a:extLst>
            <a:ext uri="{FF2B5EF4-FFF2-40B4-BE49-F238E27FC236}">
              <a16:creationId xmlns:a16="http://schemas.microsoft.com/office/drawing/2014/main" id="{00000000-0008-0000-3200-000031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39</xdr:row>
      <xdr:rowOff>0</xdr:rowOff>
    </xdr:from>
    <xdr:ext cx="184731" cy="264560"/>
    <xdr:sp macro="" textlink="">
      <xdr:nvSpPr>
        <xdr:cNvPr id="838" name="テキスト ボックス 837">
          <a:extLst>
            <a:ext uri="{FF2B5EF4-FFF2-40B4-BE49-F238E27FC236}">
              <a16:creationId xmlns:a16="http://schemas.microsoft.com/office/drawing/2014/main" id="{00000000-0008-0000-3200-000046030000}"/>
            </a:ext>
          </a:extLst>
        </xdr:cNvPr>
        <xdr:cNvSpPr txBox="1"/>
      </xdr:nvSpPr>
      <xdr:spPr>
        <a:xfrm>
          <a:off x="2929890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54</xdr:row>
      <xdr:rowOff>0</xdr:rowOff>
    </xdr:from>
    <xdr:ext cx="184731" cy="264560"/>
    <xdr:sp macro="" textlink="">
      <xdr:nvSpPr>
        <xdr:cNvPr id="839" name="テキスト ボックス 838">
          <a:extLst>
            <a:ext uri="{FF2B5EF4-FFF2-40B4-BE49-F238E27FC236}">
              <a16:creationId xmlns:a16="http://schemas.microsoft.com/office/drawing/2014/main" id="{00000000-0008-0000-3200-000047030000}"/>
            </a:ext>
          </a:extLst>
        </xdr:cNvPr>
        <xdr:cNvSpPr txBox="1"/>
      </xdr:nvSpPr>
      <xdr:spPr>
        <a:xfrm>
          <a:off x="2929890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69</xdr:row>
      <xdr:rowOff>0</xdr:rowOff>
    </xdr:from>
    <xdr:ext cx="184731" cy="264560"/>
    <xdr:sp macro="" textlink="">
      <xdr:nvSpPr>
        <xdr:cNvPr id="840" name="テキスト ボックス 839">
          <a:extLst>
            <a:ext uri="{FF2B5EF4-FFF2-40B4-BE49-F238E27FC236}">
              <a16:creationId xmlns:a16="http://schemas.microsoft.com/office/drawing/2014/main" id="{00000000-0008-0000-3200-000048030000}"/>
            </a:ext>
          </a:extLst>
        </xdr:cNvPr>
        <xdr:cNvSpPr txBox="1"/>
      </xdr:nvSpPr>
      <xdr:spPr>
        <a:xfrm>
          <a:off x="2929890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84</xdr:row>
      <xdr:rowOff>0</xdr:rowOff>
    </xdr:from>
    <xdr:ext cx="184731" cy="264560"/>
    <xdr:sp macro="" textlink="">
      <xdr:nvSpPr>
        <xdr:cNvPr id="841" name="テキスト ボックス 840">
          <a:extLst>
            <a:ext uri="{FF2B5EF4-FFF2-40B4-BE49-F238E27FC236}">
              <a16:creationId xmlns:a16="http://schemas.microsoft.com/office/drawing/2014/main" id="{00000000-0008-0000-3200-000049030000}"/>
            </a:ext>
          </a:extLst>
        </xdr:cNvPr>
        <xdr:cNvSpPr txBox="1"/>
      </xdr:nvSpPr>
      <xdr:spPr>
        <a:xfrm>
          <a:off x="2929890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99</xdr:row>
      <xdr:rowOff>0</xdr:rowOff>
    </xdr:from>
    <xdr:ext cx="184731" cy="264560"/>
    <xdr:sp macro="" textlink="">
      <xdr:nvSpPr>
        <xdr:cNvPr id="842" name="テキスト ボックス 841">
          <a:extLst>
            <a:ext uri="{FF2B5EF4-FFF2-40B4-BE49-F238E27FC236}">
              <a16:creationId xmlns:a16="http://schemas.microsoft.com/office/drawing/2014/main" id="{00000000-0008-0000-3200-00004A030000}"/>
            </a:ext>
          </a:extLst>
        </xdr:cNvPr>
        <xdr:cNvSpPr txBox="1"/>
      </xdr:nvSpPr>
      <xdr:spPr>
        <a:xfrm>
          <a:off x="2929890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3" name="テキスト ボックス 842">
          <a:extLst>
            <a:ext uri="{FF2B5EF4-FFF2-40B4-BE49-F238E27FC236}">
              <a16:creationId xmlns:a16="http://schemas.microsoft.com/office/drawing/2014/main" id="{00000000-0008-0000-3200-00004B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4" name="テキスト ボックス 843">
          <a:extLst>
            <a:ext uri="{FF2B5EF4-FFF2-40B4-BE49-F238E27FC236}">
              <a16:creationId xmlns:a16="http://schemas.microsoft.com/office/drawing/2014/main" id="{00000000-0008-0000-3200-00004C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5" name="テキスト ボックス 844">
          <a:extLst>
            <a:ext uri="{FF2B5EF4-FFF2-40B4-BE49-F238E27FC236}">
              <a16:creationId xmlns:a16="http://schemas.microsoft.com/office/drawing/2014/main" id="{00000000-0008-0000-3200-00004D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6" name="テキスト ボックス 845">
          <a:extLst>
            <a:ext uri="{FF2B5EF4-FFF2-40B4-BE49-F238E27FC236}">
              <a16:creationId xmlns:a16="http://schemas.microsoft.com/office/drawing/2014/main" id="{00000000-0008-0000-3200-00004E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7" name="テキスト ボックス 846">
          <a:extLst>
            <a:ext uri="{FF2B5EF4-FFF2-40B4-BE49-F238E27FC236}">
              <a16:creationId xmlns:a16="http://schemas.microsoft.com/office/drawing/2014/main" id="{00000000-0008-0000-3200-00004F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8" name="テキスト ボックス 847">
          <a:extLst>
            <a:ext uri="{FF2B5EF4-FFF2-40B4-BE49-F238E27FC236}">
              <a16:creationId xmlns:a16="http://schemas.microsoft.com/office/drawing/2014/main" id="{00000000-0008-0000-3200-000050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49" name="テキスト ボックス 848">
          <a:extLst>
            <a:ext uri="{FF2B5EF4-FFF2-40B4-BE49-F238E27FC236}">
              <a16:creationId xmlns:a16="http://schemas.microsoft.com/office/drawing/2014/main" id="{00000000-0008-0000-3200-000051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0" name="テキスト ボックス 849">
          <a:extLst>
            <a:ext uri="{FF2B5EF4-FFF2-40B4-BE49-F238E27FC236}">
              <a16:creationId xmlns:a16="http://schemas.microsoft.com/office/drawing/2014/main" id="{00000000-0008-0000-3200-000052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1" name="テキスト ボックス 850">
          <a:extLst>
            <a:ext uri="{FF2B5EF4-FFF2-40B4-BE49-F238E27FC236}">
              <a16:creationId xmlns:a16="http://schemas.microsoft.com/office/drawing/2014/main" id="{00000000-0008-0000-3200-000053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2" name="テキスト ボックス 851">
          <a:extLst>
            <a:ext uri="{FF2B5EF4-FFF2-40B4-BE49-F238E27FC236}">
              <a16:creationId xmlns:a16="http://schemas.microsoft.com/office/drawing/2014/main" id="{00000000-0008-0000-3200-000054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3" name="テキスト ボックス 852">
          <a:extLst>
            <a:ext uri="{FF2B5EF4-FFF2-40B4-BE49-F238E27FC236}">
              <a16:creationId xmlns:a16="http://schemas.microsoft.com/office/drawing/2014/main" id="{00000000-0008-0000-3200-000055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4" name="テキスト ボックス 853">
          <a:extLst>
            <a:ext uri="{FF2B5EF4-FFF2-40B4-BE49-F238E27FC236}">
              <a16:creationId xmlns:a16="http://schemas.microsoft.com/office/drawing/2014/main" id="{00000000-0008-0000-3200-000056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5" name="テキスト ボックス 854">
          <a:extLst>
            <a:ext uri="{FF2B5EF4-FFF2-40B4-BE49-F238E27FC236}">
              <a16:creationId xmlns:a16="http://schemas.microsoft.com/office/drawing/2014/main" id="{00000000-0008-0000-3200-000057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6" name="テキスト ボックス 855">
          <a:extLst>
            <a:ext uri="{FF2B5EF4-FFF2-40B4-BE49-F238E27FC236}">
              <a16:creationId xmlns:a16="http://schemas.microsoft.com/office/drawing/2014/main" id="{00000000-0008-0000-3200-000058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7" name="テキスト ボックス 856">
          <a:extLst>
            <a:ext uri="{FF2B5EF4-FFF2-40B4-BE49-F238E27FC236}">
              <a16:creationId xmlns:a16="http://schemas.microsoft.com/office/drawing/2014/main" id="{00000000-0008-0000-3200-000059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8" name="テキスト ボックス 857">
          <a:extLst>
            <a:ext uri="{FF2B5EF4-FFF2-40B4-BE49-F238E27FC236}">
              <a16:creationId xmlns:a16="http://schemas.microsoft.com/office/drawing/2014/main" id="{00000000-0008-0000-3200-00005A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9" name="テキスト ボックス 858">
          <a:extLst>
            <a:ext uri="{FF2B5EF4-FFF2-40B4-BE49-F238E27FC236}">
              <a16:creationId xmlns:a16="http://schemas.microsoft.com/office/drawing/2014/main" id="{00000000-0008-0000-3200-00005B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60" name="テキスト ボックス 859">
          <a:extLst>
            <a:ext uri="{FF2B5EF4-FFF2-40B4-BE49-F238E27FC236}">
              <a16:creationId xmlns:a16="http://schemas.microsoft.com/office/drawing/2014/main" id="{00000000-0008-0000-3200-00005C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125</xdr:row>
      <xdr:rowOff>86591</xdr:rowOff>
    </xdr:from>
    <xdr:ext cx="184731" cy="264560"/>
    <xdr:sp macro="" textlink="">
      <xdr:nvSpPr>
        <xdr:cNvPr id="867" name="テキスト ボックス 866">
          <a:extLst>
            <a:ext uri="{FF2B5EF4-FFF2-40B4-BE49-F238E27FC236}">
              <a16:creationId xmlns:a16="http://schemas.microsoft.com/office/drawing/2014/main" id="{00000000-0008-0000-3200-000063030000}"/>
            </a:ext>
          </a:extLst>
        </xdr:cNvPr>
        <xdr:cNvSpPr txBox="1"/>
      </xdr:nvSpPr>
      <xdr:spPr>
        <a:xfrm>
          <a:off x="21072967" y="176574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868" name="テキスト ボックス 867">
          <a:extLst>
            <a:ext uri="{FF2B5EF4-FFF2-40B4-BE49-F238E27FC236}">
              <a16:creationId xmlns:a16="http://schemas.microsoft.com/office/drawing/2014/main" id="{00000000-0008-0000-3200-000064030000}"/>
            </a:ext>
          </a:extLst>
        </xdr:cNvPr>
        <xdr:cNvSpPr txBox="1"/>
      </xdr:nvSpPr>
      <xdr:spPr>
        <a:xfrm>
          <a:off x="21072967" y="176574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50.xml><?xml version="1.0" encoding="utf-8"?>
<xdr:wsDr xmlns:xdr="http://schemas.openxmlformats.org/drawingml/2006/spreadsheetDrawing" xmlns:a="http://schemas.openxmlformats.org/drawingml/2006/main">
  <xdr:oneCellAnchor>
    <xdr:from>
      <xdr:col>1</xdr:col>
      <xdr:colOff>393</xdr:colOff>
      <xdr:row>0</xdr:row>
      <xdr:rowOff>45222</xdr:rowOff>
    </xdr:from>
    <xdr:ext cx="9660658" cy="359073"/>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254393" y="45222"/>
          <a:ext cx="966065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latin typeface="HGｺﾞｼｯｸM" panose="020B0609000000000000" pitchFamily="49" charset="-128"/>
              <a:ea typeface="HGｺﾞｼｯｸM" panose="020B0609000000000000" pitchFamily="49" charset="-128"/>
            </a:rPr>
            <a:t>水色</a:t>
          </a:r>
          <a:r>
            <a:rPr kumimoji="1" lang="en-US" altLang="ja-JP" sz="1600" b="1">
              <a:solidFill>
                <a:srgbClr val="FF0000"/>
              </a:solidFill>
              <a:latin typeface="HGｺﾞｼｯｸM" panose="020B0609000000000000" pitchFamily="49" charset="-128"/>
              <a:ea typeface="HGｺﾞｼｯｸM" panose="020B0609000000000000" pitchFamily="49" charset="-128"/>
            </a:rPr>
            <a:t>(</a:t>
          </a:r>
          <a:r>
            <a:rPr kumimoji="1" lang="ja-JP" altLang="en-US" sz="16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200" b="1">
              <a:solidFill>
                <a:srgbClr val="FF0000"/>
              </a:solidFill>
              <a:latin typeface="HGｺﾞｼｯｸM" panose="020B0609000000000000" pitchFamily="49" charset="-128"/>
              <a:ea typeface="HGｺﾞｼｯｸM" panose="020B0609000000000000" pitchFamily="49" charset="-128"/>
            </a:rPr>
            <a:t>※</a:t>
          </a:r>
          <a:r>
            <a:rPr kumimoji="1" lang="ja-JP" altLang="en-US" sz="12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51</xdr:col>
      <xdr:colOff>86591</xdr:colOff>
      <xdr:row>16</xdr:row>
      <xdr:rowOff>86591</xdr:rowOff>
    </xdr:from>
    <xdr:ext cx="184731" cy="264560"/>
    <xdr:sp macro="" textlink="">
      <xdr:nvSpPr>
        <xdr:cNvPr id="3" name="テキスト ボックス 2">
          <a:extLst>
            <a:ext uri="{FF2B5EF4-FFF2-40B4-BE49-F238E27FC236}">
              <a16:creationId xmlns:a16="http://schemas.microsoft.com/office/drawing/2014/main" id="{00000000-0008-0000-3300-000003000000}"/>
            </a:ext>
          </a:extLst>
        </xdr:cNvPr>
        <xdr:cNvSpPr txBox="1"/>
      </xdr:nvSpPr>
      <xdr:spPr>
        <a:xfrm>
          <a:off x="19457266" y="2569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52</xdr:col>
      <xdr:colOff>288637</xdr:colOff>
      <xdr:row>41</xdr:row>
      <xdr:rowOff>115454</xdr:rowOff>
    </xdr:from>
    <xdr:to>
      <xdr:col>52</xdr:col>
      <xdr:colOff>346364</xdr:colOff>
      <xdr:row>42</xdr:row>
      <xdr:rowOff>0</xdr:rowOff>
    </xdr:to>
    <xdr:sp macro="" textlink="">
      <xdr:nvSpPr>
        <xdr:cNvPr id="4" name="テキスト ボックス 3">
          <a:extLst>
            <a:ext uri="{FF2B5EF4-FFF2-40B4-BE49-F238E27FC236}">
              <a16:creationId xmlns:a16="http://schemas.microsoft.com/office/drawing/2014/main" id="{00000000-0008-0000-3300-000004000000}"/>
            </a:ext>
          </a:extLst>
        </xdr:cNvPr>
        <xdr:cNvSpPr txBox="1"/>
      </xdr:nvSpPr>
      <xdr:spPr>
        <a:xfrm>
          <a:off x="20291137" y="6040004"/>
          <a:ext cx="60902" cy="464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38</xdr:col>
      <xdr:colOff>411902</xdr:colOff>
      <xdr:row>0</xdr:row>
      <xdr:rowOff>1</xdr:rowOff>
    </xdr:from>
    <xdr:to>
      <xdr:col>47</xdr:col>
      <xdr:colOff>244344</xdr:colOff>
      <xdr:row>53</xdr:row>
      <xdr:rowOff>1</xdr:rowOff>
    </xdr:to>
    <xdr:sp macro="" textlink="">
      <xdr:nvSpPr>
        <xdr:cNvPr id="5" name="テキスト ボックス 4">
          <a:extLst>
            <a:ext uri="{FF2B5EF4-FFF2-40B4-BE49-F238E27FC236}">
              <a16:creationId xmlns:a16="http://schemas.microsoft.com/office/drawing/2014/main" id="{00000000-0008-0000-3300-000005000000}"/>
            </a:ext>
          </a:extLst>
        </xdr:cNvPr>
        <xdr:cNvSpPr txBox="1"/>
      </xdr:nvSpPr>
      <xdr:spPr>
        <a:xfrm>
          <a:off x="11610127" y="1"/>
          <a:ext cx="5490292" cy="7734299"/>
        </a:xfrm>
        <a:prstGeom prst="rect">
          <a:avLst/>
        </a:prstGeom>
        <a:solidFill>
          <a:srgbClr val="FFFF99"/>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作成時の留意点</a:t>
          </a:r>
          <a:r>
            <a:rPr kumimoji="1" lang="en-US" altLang="ja-JP" sz="1600"/>
            <a:t>】</a:t>
          </a:r>
        </a:p>
        <a:p>
          <a:endParaRPr kumimoji="1" lang="en-US" altLang="ja-JP" sz="1100"/>
        </a:p>
        <a:p>
          <a:r>
            <a:rPr kumimoji="1" lang="ja-JP" altLang="ja-JP" sz="1100">
              <a:solidFill>
                <a:schemeClr val="dk1"/>
              </a:solidFill>
              <a:effectLst/>
              <a:latin typeface="+mn-lt"/>
              <a:ea typeface="+mn-ea"/>
              <a:cs typeface="+mn-cs"/>
            </a:rPr>
            <a:t>・月単位の週休</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日の達成条件</a:t>
          </a:r>
          <a:endParaRPr lang="ja-JP" altLang="ja-JP">
            <a:effectLst/>
          </a:endParaRPr>
        </a:p>
        <a:p>
          <a:r>
            <a:rPr kumimoji="1" lang="ja-JP" altLang="ja-JP" sz="1100">
              <a:solidFill>
                <a:schemeClr val="dk1"/>
              </a:solidFill>
              <a:effectLst/>
              <a:latin typeface="+mn-lt"/>
              <a:ea typeface="+mn-ea"/>
              <a:cs typeface="+mn-cs"/>
            </a:rPr>
            <a:t>　⇒全ての月毎に現場閉所率が２８．５％（８日／２８日）の水準をい</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暦上の土曜日・日</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曜日の閉所では２８．５％に満たない月は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その月の土曜日</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日曜日の合計日数以上の閉所 を行っている場合に</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４週８休を達成しているものとみなす。（自動計算）</a:t>
          </a:r>
          <a:endParaRPr lang="ja-JP" altLang="ja-JP">
            <a:effectLst/>
          </a:endParaRPr>
        </a:p>
        <a:p>
          <a:r>
            <a:rPr kumimoji="1" lang="ja-JP" altLang="en-US" sz="1100"/>
            <a:t>・</a:t>
          </a:r>
          <a:r>
            <a:rPr kumimoji="1" lang="ja-JP" altLang="en-US" sz="1100" b="1"/>
            <a:t>工事着手日，工事完成届出日</a:t>
          </a:r>
          <a:r>
            <a:rPr kumimoji="1" lang="ja-JP" altLang="en-US" sz="1100"/>
            <a:t>を入力するとカレンダーが自動作成されます。</a:t>
          </a:r>
          <a:endParaRPr kumimoji="1" lang="en-US" altLang="ja-JP" sz="1100"/>
        </a:p>
        <a:p>
          <a:r>
            <a:rPr kumimoji="1" lang="ja-JP" altLang="en-US" sz="1100"/>
            <a:t>　⇒</a:t>
          </a:r>
          <a:r>
            <a:rPr kumimoji="1" lang="ja-JP" altLang="en-US" sz="1100" b="1">
              <a:solidFill>
                <a:srgbClr val="FF0000"/>
              </a:solidFill>
            </a:rPr>
            <a:t>「行事」「休暇等」「計画」「実績」セルについて入力してください。</a:t>
          </a:r>
          <a:endParaRPr kumimoji="1" lang="en-US" altLang="ja-JP" sz="1100" b="1">
            <a:solidFill>
              <a:srgbClr val="FF0000"/>
            </a:solidFill>
          </a:endParaRPr>
        </a:p>
        <a:p>
          <a:r>
            <a:rPr kumimoji="1" lang="ja-JP" altLang="en-US" sz="1100"/>
            <a:t>・「休暇等」：プルダウンリストから中止、夏休、冬休を選択し入力。</a:t>
          </a:r>
          <a:endParaRPr kumimoji="1" lang="en-US" altLang="ja-JP" sz="1100"/>
        </a:p>
        <a:p>
          <a:r>
            <a:rPr kumimoji="1" lang="ja-JP" altLang="en-US" sz="1100"/>
            <a:t>　</a:t>
          </a:r>
          <a:r>
            <a:rPr kumimoji="1" lang="en-US" altLang="ja-JP" sz="1100" b="1">
              <a:solidFill>
                <a:srgbClr val="FF0000"/>
              </a:solidFill>
            </a:rPr>
            <a:t>※</a:t>
          </a:r>
          <a:r>
            <a:rPr kumimoji="1" lang="ja-JP" altLang="en-US" sz="1100" b="1">
              <a:solidFill>
                <a:srgbClr val="FF0000"/>
              </a:solidFill>
            </a:rPr>
            <a:t>休暇等に入力した場合，対象期間から除外されますので「計画」，「実績」は入力しない。</a:t>
          </a:r>
          <a:endParaRPr kumimoji="1" lang="en-US" altLang="ja-JP" sz="1100" b="1">
            <a:solidFill>
              <a:srgbClr val="FF0000"/>
            </a:solidFill>
          </a:endParaRPr>
        </a:p>
        <a:p>
          <a:r>
            <a:rPr kumimoji="1" lang="ja-JP" altLang="en-US" sz="1100" b="1">
              <a:solidFill>
                <a:srgbClr val="FF0000"/>
              </a:solidFill>
            </a:rPr>
            <a:t>　 　入力規則を設定してありますが，データ貼り付けを行うと入力されるため注意。</a:t>
          </a:r>
          <a:endParaRPr kumimoji="1" lang="en-US" altLang="ja-JP" sz="1100" b="1">
            <a:solidFill>
              <a:srgbClr val="FF0000"/>
            </a:solidFill>
          </a:endParaRPr>
        </a:p>
        <a:p>
          <a:r>
            <a:rPr kumimoji="1" lang="ja-JP" altLang="en-US" sz="1100"/>
            <a:t>　</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xdr:txBody>
    </xdr:sp>
    <xdr:clientData/>
  </xdr:twoCellAnchor>
  <xdr:twoCellAnchor>
    <xdr:from>
      <xdr:col>38</xdr:col>
      <xdr:colOff>592215</xdr:colOff>
      <xdr:row>20</xdr:row>
      <xdr:rowOff>9525</xdr:rowOff>
    </xdr:from>
    <xdr:to>
      <xdr:col>47</xdr:col>
      <xdr:colOff>57342</xdr:colOff>
      <xdr:row>52</xdr:row>
      <xdr:rowOff>25400</xdr:rowOff>
    </xdr:to>
    <xdr:pic>
      <xdr:nvPicPr>
        <xdr:cNvPr id="6" name="図 5">
          <a:extLst>
            <a:ext uri="{FF2B5EF4-FFF2-40B4-BE49-F238E27FC236}">
              <a16:creationId xmlns:a16="http://schemas.microsoft.com/office/drawing/2014/main" id="{00000000-0008-0000-3300-000006000000}"/>
            </a:ext>
          </a:extLst>
        </xdr:cNvPr>
        <xdr:cNvPicPr>
          <a:picLocks noChangeAspect="1"/>
        </xdr:cNvPicPr>
      </xdr:nvPicPr>
      <xdr:blipFill rotWithShape="1">
        <a:blip xmlns:r="http://schemas.openxmlformats.org/officeDocument/2006/relationships" r:embed="rId1"/>
        <a:srcRect l="49919" t="5342" r="27803" b="41822"/>
        <a:stretch/>
      </xdr:blipFill>
      <xdr:spPr>
        <a:xfrm>
          <a:off x="12631815" y="3209925"/>
          <a:ext cx="5180127" cy="3825875"/>
        </a:xfrm>
        <a:prstGeom prst="rect">
          <a:avLst/>
        </a:prstGeom>
      </xdr:spPr>
    </xdr:pic>
    <xdr:clientData/>
  </xdr:twoCellAnchor>
  <xdr:twoCellAnchor>
    <xdr:from>
      <xdr:col>44</xdr:col>
      <xdr:colOff>359617</xdr:colOff>
      <xdr:row>16</xdr:row>
      <xdr:rowOff>104567</xdr:rowOff>
    </xdr:from>
    <xdr:to>
      <xdr:col>45</xdr:col>
      <xdr:colOff>649746</xdr:colOff>
      <xdr:row>43</xdr:row>
      <xdr:rowOff>104568</xdr:rowOff>
    </xdr:to>
    <xdr:cxnSp macro="">
      <xdr:nvCxnSpPr>
        <xdr:cNvPr id="7" name="直線矢印コネクタ 6">
          <a:extLst>
            <a:ext uri="{FF2B5EF4-FFF2-40B4-BE49-F238E27FC236}">
              <a16:creationId xmlns:a16="http://schemas.microsoft.com/office/drawing/2014/main" id="{00000000-0008-0000-3300-000007000000}"/>
            </a:ext>
          </a:extLst>
        </xdr:cNvPr>
        <xdr:cNvCxnSpPr>
          <a:endCxn id="9" idx="0"/>
        </xdr:cNvCxnSpPr>
      </xdr:nvCxnSpPr>
      <xdr:spPr>
        <a:xfrm>
          <a:off x="15332917" y="2593767"/>
          <a:ext cx="899729" cy="377190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295603</xdr:colOff>
      <xdr:row>52</xdr:row>
      <xdr:rowOff>21896</xdr:rowOff>
    </xdr:from>
    <xdr:ext cx="184731" cy="264560"/>
    <xdr:sp macro="" textlink="">
      <xdr:nvSpPr>
        <xdr:cNvPr id="8" name="テキスト ボックス 7">
          <a:extLst>
            <a:ext uri="{FF2B5EF4-FFF2-40B4-BE49-F238E27FC236}">
              <a16:creationId xmlns:a16="http://schemas.microsoft.com/office/drawing/2014/main" id="{00000000-0008-0000-3300-000008000000}"/>
            </a:ext>
          </a:extLst>
        </xdr:cNvPr>
        <xdr:cNvSpPr txBox="1"/>
      </xdr:nvSpPr>
      <xdr:spPr>
        <a:xfrm>
          <a:off x="15265728" y="75942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twoCellAnchor>
    <xdr:from>
      <xdr:col>45</xdr:col>
      <xdr:colOff>501944</xdr:colOff>
      <xdr:row>43</xdr:row>
      <xdr:rowOff>104568</xdr:rowOff>
    </xdr:from>
    <xdr:to>
      <xdr:col>46</xdr:col>
      <xdr:colOff>112331</xdr:colOff>
      <xdr:row>44</xdr:row>
      <xdr:rowOff>159310</xdr:rowOff>
    </xdr:to>
    <xdr:sp macro="" textlink="">
      <xdr:nvSpPr>
        <xdr:cNvPr id="9" name="テキスト ボックス 8">
          <a:extLst>
            <a:ext uri="{FF2B5EF4-FFF2-40B4-BE49-F238E27FC236}">
              <a16:creationId xmlns:a16="http://schemas.microsoft.com/office/drawing/2014/main" id="{00000000-0008-0000-3300-000009000000}"/>
            </a:ext>
          </a:extLst>
        </xdr:cNvPr>
        <xdr:cNvSpPr txBox="1"/>
      </xdr:nvSpPr>
      <xdr:spPr>
        <a:xfrm>
          <a:off x="16107069" y="6365668"/>
          <a:ext cx="235862" cy="226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45</xdr:col>
      <xdr:colOff>497085</xdr:colOff>
      <xdr:row>44</xdr:row>
      <xdr:rowOff>35415</xdr:rowOff>
    </xdr:from>
    <xdr:to>
      <xdr:col>46</xdr:col>
      <xdr:colOff>107472</xdr:colOff>
      <xdr:row>45</xdr:row>
      <xdr:rowOff>85074</xdr:rowOff>
    </xdr:to>
    <xdr:sp macro="" textlink="">
      <xdr:nvSpPr>
        <xdr:cNvPr id="10" name="テキスト ボックス 9">
          <a:extLst>
            <a:ext uri="{FF2B5EF4-FFF2-40B4-BE49-F238E27FC236}">
              <a16:creationId xmlns:a16="http://schemas.microsoft.com/office/drawing/2014/main" id="{00000000-0008-0000-3300-00000A000000}"/>
            </a:ext>
          </a:extLst>
        </xdr:cNvPr>
        <xdr:cNvSpPr txBox="1"/>
      </xdr:nvSpPr>
      <xdr:spPr>
        <a:xfrm>
          <a:off x="16099035" y="6464790"/>
          <a:ext cx="235862" cy="224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36</xdr:col>
      <xdr:colOff>0</xdr:colOff>
      <xdr:row>6</xdr:row>
      <xdr:rowOff>0</xdr:rowOff>
    </xdr:from>
    <xdr:to>
      <xdr:col>37</xdr:col>
      <xdr:colOff>597699</xdr:colOff>
      <xdr:row>10</xdr:row>
      <xdr:rowOff>70685</xdr:rowOff>
    </xdr:to>
    <xdr:sp macro="" textlink="">
      <xdr:nvSpPr>
        <xdr:cNvPr id="11" name="左矢印 1">
          <a:hlinkClick xmlns:r="http://schemas.openxmlformats.org/officeDocument/2006/relationships" r:id="rId2"/>
          <a:extLst>
            <a:ext uri="{FF2B5EF4-FFF2-40B4-BE49-F238E27FC236}">
              <a16:creationId xmlns:a16="http://schemas.microsoft.com/office/drawing/2014/main" id="{00000000-0008-0000-3300-00000B000000}"/>
            </a:ext>
          </a:extLst>
        </xdr:cNvPr>
        <xdr:cNvSpPr/>
      </xdr:nvSpPr>
      <xdr:spPr>
        <a:xfrm>
          <a:off x="10320925" y="105688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10</xdr:col>
      <xdr:colOff>0</xdr:colOff>
      <xdr:row>4</xdr:row>
      <xdr:rowOff>0</xdr:rowOff>
    </xdr:from>
    <xdr:to>
      <xdr:col>12</xdr:col>
      <xdr:colOff>4800</xdr:colOff>
      <xdr:row>6</xdr:row>
      <xdr:rowOff>148450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3400-000004000000}"/>
            </a:ext>
          </a:extLst>
        </xdr:cNvPr>
        <xdr:cNvSpPr/>
      </xdr:nvSpPr>
      <xdr:spPr>
        <a:xfrm>
          <a:off x="8242300" y="14859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2.xml><?xml version="1.0" encoding="utf-8"?>
<xdr:wsDr xmlns:xdr="http://schemas.openxmlformats.org/drawingml/2006/spreadsheetDrawing" xmlns:a="http://schemas.openxmlformats.org/drawingml/2006/main">
  <xdr:oneCellAnchor>
    <xdr:from>
      <xdr:col>5</xdr:col>
      <xdr:colOff>19050</xdr:colOff>
      <xdr:row>27</xdr:row>
      <xdr:rowOff>143097</xdr:rowOff>
    </xdr:from>
    <xdr:ext cx="3895726" cy="485553"/>
    <xdr:sp macro="" textlink="">
      <xdr:nvSpPr>
        <xdr:cNvPr id="2" name="フローチャート : 代替処理 4">
          <a:extLst>
            <a:ext uri="{FF2B5EF4-FFF2-40B4-BE49-F238E27FC236}">
              <a16:creationId xmlns:a16="http://schemas.microsoft.com/office/drawing/2014/main" id="{00000000-0008-0000-3500-000002000000}"/>
            </a:ext>
          </a:extLst>
        </xdr:cNvPr>
        <xdr:cNvSpPr/>
      </xdr:nvSpPr>
      <xdr:spPr>
        <a:xfrm>
          <a:off x="1057275" y="4683347"/>
          <a:ext cx="3895726" cy="485553"/>
        </a:xfrm>
        <a:prstGeom prst="flowChartAlternateProcess">
          <a:avLst/>
        </a:prstGeom>
        <a:solidFill>
          <a:srgbClr val="0000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noAutofit/>
        </a:bodyPr>
        <a:lstStyle/>
        <a:p>
          <a:pPr algn="ctr"/>
          <a:r>
            <a:rPr kumimoji="1" lang="ja-JP" altLang="en-US" sz="2400">
              <a:latin typeface="HGP創英角ｺﾞｼｯｸUB" panose="020B0900000000000000" pitchFamily="50" charset="-128"/>
              <a:ea typeface="HGP創英角ｺﾞｼｯｸUB" panose="020B0900000000000000" pitchFamily="50" charset="-128"/>
            </a:rPr>
            <a:t>○○○○○○事業</a:t>
          </a:r>
          <a:r>
            <a:rPr kumimoji="1" lang="ja-JP" altLang="en-US" sz="2800">
              <a:latin typeface="HGP創英角ｺﾞｼｯｸUB" panose="020B0900000000000000" pitchFamily="50" charset="-128"/>
              <a:ea typeface="HGP創英角ｺﾞｼｯｸUB" panose="020B0900000000000000" pitchFamily="50" charset="-128"/>
            </a:rPr>
            <a:t>　</a:t>
          </a:r>
        </a:p>
      </xdr:txBody>
    </xdr:sp>
    <xdr:clientData/>
  </xdr:oneCellAnchor>
  <xdr:twoCellAnchor>
    <xdr:from>
      <xdr:col>25</xdr:col>
      <xdr:colOff>0</xdr:colOff>
      <xdr:row>5</xdr:row>
      <xdr:rowOff>0</xdr:rowOff>
    </xdr:from>
    <xdr:to>
      <xdr:col>28</xdr:col>
      <xdr:colOff>252450</xdr:colOff>
      <xdr:row>8</xdr:row>
      <xdr:rowOff>91300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3500-000004000000}"/>
            </a:ext>
          </a:extLst>
        </xdr:cNvPr>
        <xdr:cNvSpPr/>
      </xdr:nvSpPr>
      <xdr:spPr>
        <a:xfrm>
          <a:off x="7115175" y="11620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xdr:col>
      <xdr:colOff>263525</xdr:colOff>
      <xdr:row>10</xdr:row>
      <xdr:rowOff>85725</xdr:rowOff>
    </xdr:from>
    <xdr:to>
      <xdr:col>1</xdr:col>
      <xdr:colOff>561975</xdr:colOff>
      <xdr:row>11</xdr:row>
      <xdr:rowOff>180975</xdr:rowOff>
    </xdr:to>
    <xdr:sp macro="" textlink="">
      <xdr:nvSpPr>
        <xdr:cNvPr id="6" name="下矢印 1">
          <a:extLst>
            <a:ext uri="{FF2B5EF4-FFF2-40B4-BE49-F238E27FC236}">
              <a16:creationId xmlns:a16="http://schemas.microsoft.com/office/drawing/2014/main" id="{00000000-0008-0000-3600-000006000000}"/>
            </a:ext>
          </a:extLst>
        </xdr:cNvPr>
        <xdr:cNvSpPr/>
      </xdr:nvSpPr>
      <xdr:spPr>
        <a:xfrm>
          <a:off x="863600" y="2178050"/>
          <a:ext cx="295275" cy="30480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15</xdr:row>
      <xdr:rowOff>104775</xdr:rowOff>
    </xdr:from>
    <xdr:to>
      <xdr:col>1</xdr:col>
      <xdr:colOff>561975</xdr:colOff>
      <xdr:row>16</xdr:row>
      <xdr:rowOff>200025</xdr:rowOff>
    </xdr:to>
    <xdr:sp macro="" textlink="">
      <xdr:nvSpPr>
        <xdr:cNvPr id="7" name="下矢印 2">
          <a:extLst>
            <a:ext uri="{FF2B5EF4-FFF2-40B4-BE49-F238E27FC236}">
              <a16:creationId xmlns:a16="http://schemas.microsoft.com/office/drawing/2014/main" id="{00000000-0008-0000-3600-000007000000}"/>
            </a:ext>
          </a:extLst>
        </xdr:cNvPr>
        <xdr:cNvSpPr/>
      </xdr:nvSpPr>
      <xdr:spPr>
        <a:xfrm>
          <a:off x="866775" y="3244850"/>
          <a:ext cx="292100" cy="30480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20</xdr:row>
      <xdr:rowOff>104775</xdr:rowOff>
    </xdr:from>
    <xdr:to>
      <xdr:col>1</xdr:col>
      <xdr:colOff>539750</xdr:colOff>
      <xdr:row>21</xdr:row>
      <xdr:rowOff>180975</xdr:rowOff>
    </xdr:to>
    <xdr:sp macro="" textlink="">
      <xdr:nvSpPr>
        <xdr:cNvPr id="8" name="下矢印 2">
          <a:extLst>
            <a:ext uri="{FF2B5EF4-FFF2-40B4-BE49-F238E27FC236}">
              <a16:creationId xmlns:a16="http://schemas.microsoft.com/office/drawing/2014/main" id="{00000000-0008-0000-3600-000008000000}"/>
            </a:ext>
          </a:extLst>
        </xdr:cNvPr>
        <xdr:cNvSpPr/>
      </xdr:nvSpPr>
      <xdr:spPr>
        <a:xfrm>
          <a:off x="847725" y="4292600"/>
          <a:ext cx="295275" cy="28575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25</xdr:row>
      <xdr:rowOff>95250</xdr:rowOff>
    </xdr:from>
    <xdr:to>
      <xdr:col>1</xdr:col>
      <xdr:colOff>542925</xdr:colOff>
      <xdr:row>26</xdr:row>
      <xdr:rowOff>190500</xdr:rowOff>
    </xdr:to>
    <xdr:sp macro="" textlink="">
      <xdr:nvSpPr>
        <xdr:cNvPr id="9" name="下矢印 2">
          <a:extLst>
            <a:ext uri="{FF2B5EF4-FFF2-40B4-BE49-F238E27FC236}">
              <a16:creationId xmlns:a16="http://schemas.microsoft.com/office/drawing/2014/main" id="{00000000-0008-0000-3600-000009000000}"/>
            </a:ext>
          </a:extLst>
        </xdr:cNvPr>
        <xdr:cNvSpPr/>
      </xdr:nvSpPr>
      <xdr:spPr>
        <a:xfrm>
          <a:off x="847725" y="5334000"/>
          <a:ext cx="292100" cy="30480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5</xdr:row>
      <xdr:rowOff>0</xdr:rowOff>
    </xdr:from>
    <xdr:to>
      <xdr:col>9</xdr:col>
      <xdr:colOff>23850</xdr:colOff>
      <xdr:row>7</xdr:row>
      <xdr:rowOff>186550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3600-000003000000}"/>
            </a:ext>
          </a:extLst>
        </xdr:cNvPr>
        <xdr:cNvSpPr/>
      </xdr:nvSpPr>
      <xdr:spPr>
        <a:xfrm>
          <a:off x="7753350" y="10477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12</xdr:col>
      <xdr:colOff>0</xdr:colOff>
      <xdr:row>4</xdr:row>
      <xdr:rowOff>0</xdr:rowOff>
    </xdr:from>
    <xdr:to>
      <xdr:col>14</xdr:col>
      <xdr:colOff>4800</xdr:colOff>
      <xdr:row>4</xdr:row>
      <xdr:rowOff>605650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0000000-0008-0000-3700-000003000000}"/>
            </a:ext>
          </a:extLst>
        </xdr:cNvPr>
        <xdr:cNvSpPr/>
      </xdr:nvSpPr>
      <xdr:spPr>
        <a:xfrm>
          <a:off x="7073900" y="7620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5.xml><?xml version="1.0" encoding="utf-8"?>
<xdr:wsDr xmlns:xdr="http://schemas.openxmlformats.org/drawingml/2006/spreadsheetDrawing" xmlns:a="http://schemas.openxmlformats.org/drawingml/2006/main">
  <xdr:oneCellAnchor>
    <xdr:from>
      <xdr:col>64</xdr:col>
      <xdr:colOff>209550</xdr:colOff>
      <xdr:row>5</xdr:row>
      <xdr:rowOff>73479</xdr:rowOff>
    </xdr:from>
    <xdr:ext cx="1726498" cy="425822"/>
    <xdr:sp macro="" textlink="">
      <xdr:nvSpPr>
        <xdr:cNvPr id="2" name="テキスト ボックス 1">
          <a:extLst>
            <a:ext uri="{FF2B5EF4-FFF2-40B4-BE49-F238E27FC236}">
              <a16:creationId xmlns:a16="http://schemas.microsoft.com/office/drawing/2014/main" id="{00000000-0008-0000-3C00-000002000000}"/>
            </a:ext>
          </a:extLst>
        </xdr:cNvPr>
        <xdr:cNvSpPr txBox="1"/>
      </xdr:nvSpPr>
      <xdr:spPr>
        <a:xfrm>
          <a:off x="14725650" y="1025979"/>
          <a:ext cx="1726498"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a:t>【</a:t>
          </a:r>
          <a:r>
            <a:rPr kumimoji="1" lang="ja-JP" altLang="en-US" sz="2000"/>
            <a:t>　記入例１　</a:t>
          </a:r>
          <a:r>
            <a:rPr kumimoji="1" lang="en-US" altLang="ja-JP" sz="2000"/>
            <a:t>】</a:t>
          </a:r>
          <a:endParaRPr kumimoji="1" lang="ja-JP" altLang="en-US" sz="2000"/>
        </a:p>
      </xdr:txBody>
    </xdr:sp>
    <xdr:clientData/>
  </xdr:oneCellAnchor>
  <xdr:twoCellAnchor>
    <xdr:from>
      <xdr:col>3</xdr:col>
      <xdr:colOff>13608</xdr:colOff>
      <xdr:row>5</xdr:row>
      <xdr:rowOff>163286</xdr:rowOff>
    </xdr:from>
    <xdr:to>
      <xdr:col>43</xdr:col>
      <xdr:colOff>0</xdr:colOff>
      <xdr:row>16</xdr:row>
      <xdr:rowOff>0</xdr:rowOff>
    </xdr:to>
    <xdr:sp macro="" textlink="">
      <xdr:nvSpPr>
        <xdr:cNvPr id="3" name="四角形吹き出し 2">
          <a:extLst>
            <a:ext uri="{FF2B5EF4-FFF2-40B4-BE49-F238E27FC236}">
              <a16:creationId xmlns:a16="http://schemas.microsoft.com/office/drawing/2014/main" id="{00000000-0008-0000-3C00-000003000000}"/>
            </a:ext>
          </a:extLst>
        </xdr:cNvPr>
        <xdr:cNvSpPr/>
      </xdr:nvSpPr>
      <xdr:spPr>
        <a:xfrm>
          <a:off x="3385458" y="1115786"/>
          <a:ext cx="7301592" cy="1817914"/>
        </a:xfrm>
        <a:prstGeom prst="wedgeRectCallout">
          <a:avLst>
            <a:gd name="adj1" fmla="val -53642"/>
            <a:gd name="adj2" fmla="val 18225"/>
          </a:avLst>
        </a:prstGeom>
        <a:noFill/>
        <a:ln w="571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54429</xdr:colOff>
      <xdr:row>6</xdr:row>
      <xdr:rowOff>0</xdr:rowOff>
    </xdr:from>
    <xdr:to>
      <xdr:col>64</xdr:col>
      <xdr:colOff>40821</xdr:colOff>
      <xdr:row>16</xdr:row>
      <xdr:rowOff>13607</xdr:rowOff>
    </xdr:to>
    <xdr:sp macro="" textlink="">
      <xdr:nvSpPr>
        <xdr:cNvPr id="4" name="四角形吹き出し 3">
          <a:extLst>
            <a:ext uri="{FF2B5EF4-FFF2-40B4-BE49-F238E27FC236}">
              <a16:creationId xmlns:a16="http://schemas.microsoft.com/office/drawing/2014/main" id="{00000000-0008-0000-3C00-000004000000}"/>
            </a:ext>
          </a:extLst>
        </xdr:cNvPr>
        <xdr:cNvSpPr/>
      </xdr:nvSpPr>
      <xdr:spPr>
        <a:xfrm>
          <a:off x="10741479" y="1123950"/>
          <a:ext cx="3815442" cy="1823357"/>
        </a:xfrm>
        <a:prstGeom prst="wedgeRectCallout">
          <a:avLst>
            <a:gd name="adj1" fmla="val 60064"/>
            <a:gd name="adj2" fmla="val -6202"/>
          </a:avLst>
        </a:prstGeom>
        <a:noFill/>
        <a:ln w="57150">
          <a:solidFill>
            <a:srgbClr val="00B05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64</xdr:col>
      <xdr:colOff>149677</xdr:colOff>
      <xdr:row>10</xdr:row>
      <xdr:rowOff>136072</xdr:rowOff>
    </xdr:from>
    <xdr:ext cx="2101687" cy="1416503"/>
    <xdr:sp macro="" textlink="">
      <xdr:nvSpPr>
        <xdr:cNvPr id="5" name="テキスト ボックス 4">
          <a:extLst>
            <a:ext uri="{FF2B5EF4-FFF2-40B4-BE49-F238E27FC236}">
              <a16:creationId xmlns:a16="http://schemas.microsoft.com/office/drawing/2014/main" id="{00000000-0008-0000-3C00-000005000000}"/>
            </a:ext>
          </a:extLst>
        </xdr:cNvPr>
        <xdr:cNvSpPr txBox="1"/>
      </xdr:nvSpPr>
      <xdr:spPr>
        <a:xfrm>
          <a:off x="14665777" y="1983922"/>
          <a:ext cx="2101687" cy="1416503"/>
        </a:xfrm>
        <a:prstGeom prst="rect">
          <a:avLst/>
        </a:prstGeom>
        <a:noFill/>
        <a:ln>
          <a:solidFill>
            <a:srgbClr val="92D05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0">
              <a:solidFill>
                <a:srgbClr val="00B050"/>
              </a:solidFill>
            </a:rPr>
            <a:t>「建設資材使用実績報告書」のその他資材のデータから，</a:t>
          </a:r>
          <a:endParaRPr kumimoji="1" lang="en-US" altLang="ja-JP" sz="1400" b="0">
            <a:solidFill>
              <a:srgbClr val="00B050"/>
            </a:solidFill>
          </a:endParaRPr>
        </a:p>
        <a:p>
          <a:pPr>
            <a:lnSpc>
              <a:spcPts val="1700"/>
            </a:lnSpc>
          </a:pPr>
          <a:r>
            <a:rPr kumimoji="1" lang="ja-JP" altLang="en-US" sz="1400" b="1">
              <a:solidFill>
                <a:srgbClr val="00B050"/>
              </a:solidFill>
            </a:rPr>
            <a:t>文字列</a:t>
          </a:r>
          <a:r>
            <a:rPr kumimoji="1" lang="en-US" altLang="ja-JP" sz="1400" b="1">
              <a:solidFill>
                <a:srgbClr val="00B050"/>
              </a:solidFill>
            </a:rPr>
            <a:t>(</a:t>
          </a:r>
          <a:r>
            <a:rPr kumimoji="1" lang="ja-JP" altLang="en-US" sz="1400" b="1">
              <a:solidFill>
                <a:srgbClr val="00B050"/>
              </a:solidFill>
            </a:rPr>
            <a:t>値</a:t>
          </a:r>
          <a:r>
            <a:rPr kumimoji="1" lang="en-US" altLang="ja-JP" sz="1400" b="1">
              <a:solidFill>
                <a:srgbClr val="00B050"/>
              </a:solidFill>
            </a:rPr>
            <a:t>)</a:t>
          </a:r>
          <a:r>
            <a:rPr kumimoji="1" lang="ja-JP" altLang="en-US" sz="1400" b="1">
              <a:solidFill>
                <a:srgbClr val="00B050"/>
              </a:solidFill>
            </a:rPr>
            <a:t>として</a:t>
          </a:r>
          <a:r>
            <a:rPr kumimoji="1" lang="ja-JP" altLang="en-US" sz="1400" b="0">
              <a:solidFill>
                <a:srgbClr val="00B050"/>
              </a:solidFill>
            </a:rPr>
            <a:t>コピー貼り付け。</a:t>
          </a:r>
        </a:p>
      </xdr:txBody>
    </xdr:sp>
    <xdr:clientData/>
  </xdr:oneCellAnchor>
  <xdr:oneCellAnchor>
    <xdr:from>
      <xdr:col>1</xdr:col>
      <xdr:colOff>390525</xdr:colOff>
      <xdr:row>7</xdr:row>
      <xdr:rowOff>58513</xdr:rowOff>
    </xdr:from>
    <xdr:ext cx="2258785" cy="1598838"/>
    <xdr:sp macro="" textlink="">
      <xdr:nvSpPr>
        <xdr:cNvPr id="6" name="テキスト ボックス 5">
          <a:extLst>
            <a:ext uri="{FF2B5EF4-FFF2-40B4-BE49-F238E27FC236}">
              <a16:creationId xmlns:a16="http://schemas.microsoft.com/office/drawing/2014/main" id="{00000000-0008-0000-3C00-000006000000}"/>
            </a:ext>
          </a:extLst>
        </xdr:cNvPr>
        <xdr:cNvSpPr txBox="1"/>
      </xdr:nvSpPr>
      <xdr:spPr>
        <a:xfrm>
          <a:off x="781050" y="1363438"/>
          <a:ext cx="2258785" cy="1598838"/>
        </a:xfrm>
        <a:prstGeom prst="rect">
          <a:avLst/>
        </a:prstGeom>
        <a:solidFill>
          <a:schemeClr val="bg1"/>
        </a:solid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b="0">
              <a:solidFill>
                <a:srgbClr val="FF0000"/>
              </a:solidFill>
            </a:rPr>
            <a:t>8</a:t>
          </a:r>
          <a:r>
            <a:rPr kumimoji="1" lang="ja-JP" altLang="en-US" sz="1400" b="0">
              <a:solidFill>
                <a:srgbClr val="FF0000"/>
              </a:solidFill>
            </a:rPr>
            <a:t>行以上の場合は列挿入した上で，「建設資材使用実績報告書」の指定資材のデータから，</a:t>
          </a:r>
          <a:r>
            <a:rPr kumimoji="1" lang="ja-JP" altLang="en-US" sz="1400" b="1">
              <a:solidFill>
                <a:srgbClr val="FF0000"/>
              </a:solidFill>
            </a:rPr>
            <a:t>文字列</a:t>
          </a:r>
          <a:r>
            <a:rPr kumimoji="1" lang="en-US" altLang="ja-JP" sz="1400" b="1">
              <a:solidFill>
                <a:srgbClr val="FF0000"/>
              </a:solidFill>
            </a:rPr>
            <a:t>(</a:t>
          </a:r>
          <a:r>
            <a:rPr kumimoji="1" lang="ja-JP" altLang="en-US" sz="1400" b="1">
              <a:solidFill>
                <a:srgbClr val="FF0000"/>
              </a:solidFill>
            </a:rPr>
            <a:t>値</a:t>
          </a:r>
          <a:r>
            <a:rPr kumimoji="1" lang="en-US" altLang="ja-JP" sz="1400" b="1">
              <a:solidFill>
                <a:srgbClr val="FF0000"/>
              </a:solidFill>
            </a:rPr>
            <a:t>)</a:t>
          </a:r>
          <a:r>
            <a:rPr kumimoji="1" lang="ja-JP" altLang="en-US" sz="1400" b="1">
              <a:solidFill>
                <a:srgbClr val="FF0000"/>
              </a:solidFill>
            </a:rPr>
            <a:t>として</a:t>
          </a:r>
          <a:r>
            <a:rPr kumimoji="1" lang="ja-JP" altLang="en-US" sz="1400" b="0">
              <a:solidFill>
                <a:srgbClr val="FF0000"/>
              </a:solidFill>
            </a:rPr>
            <a:t>コピー貼り付け。</a:t>
          </a:r>
        </a:p>
      </xdr:txBody>
    </xdr:sp>
    <xdr:clientData/>
  </xdr:oneCellAnchor>
  <xdr:oneCellAnchor>
    <xdr:from>
      <xdr:col>11</xdr:col>
      <xdr:colOff>16080</xdr:colOff>
      <xdr:row>45</xdr:row>
      <xdr:rowOff>86591</xdr:rowOff>
    </xdr:from>
    <xdr:ext cx="1785012" cy="325730"/>
    <xdr:sp macro="" textlink="">
      <xdr:nvSpPr>
        <xdr:cNvPr id="7" name="テキスト ボックス 6">
          <a:extLst>
            <a:ext uri="{FF2B5EF4-FFF2-40B4-BE49-F238E27FC236}">
              <a16:creationId xmlns:a16="http://schemas.microsoft.com/office/drawing/2014/main" id="{00000000-0008-0000-3C00-000007000000}"/>
            </a:ext>
          </a:extLst>
        </xdr:cNvPr>
        <xdr:cNvSpPr txBox="1"/>
      </xdr:nvSpPr>
      <xdr:spPr>
        <a:xfrm>
          <a:off x="4826205" y="8525741"/>
          <a:ext cx="1785012" cy="325730"/>
        </a:xfrm>
        <a:prstGeom prst="rect">
          <a:avLst/>
        </a:prstGeom>
        <a:solidFill>
          <a:schemeClr val="bg1"/>
        </a:solid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合計等は不要です。</a:t>
          </a:r>
          <a:endParaRPr kumimoji="1" lang="en-US" altLang="ja-JP" sz="1400" b="1">
            <a:solidFill>
              <a:srgbClr val="FF0000"/>
            </a:solidFill>
          </a:endParaRPr>
        </a:p>
      </xdr:txBody>
    </xdr:sp>
    <xdr:clientData/>
  </xdr:oneCellAnchor>
  <xdr:oneCellAnchor>
    <xdr:from>
      <xdr:col>1</xdr:col>
      <xdr:colOff>376518</xdr:colOff>
      <xdr:row>16</xdr:row>
      <xdr:rowOff>217074</xdr:rowOff>
    </xdr:from>
    <xdr:ext cx="2700057" cy="761747"/>
    <xdr:sp macro="" textlink="">
      <xdr:nvSpPr>
        <xdr:cNvPr id="8" name="テキスト ボックス 7">
          <a:extLst>
            <a:ext uri="{FF2B5EF4-FFF2-40B4-BE49-F238E27FC236}">
              <a16:creationId xmlns:a16="http://schemas.microsoft.com/office/drawing/2014/main" id="{00000000-0008-0000-3C00-000008000000}"/>
            </a:ext>
          </a:extLst>
        </xdr:cNvPr>
        <xdr:cNvSpPr txBox="1"/>
      </xdr:nvSpPr>
      <xdr:spPr>
        <a:xfrm>
          <a:off x="767043" y="3150774"/>
          <a:ext cx="2700057" cy="761747"/>
        </a:xfrm>
        <a:prstGeom prst="rect">
          <a:avLst/>
        </a:prstGeom>
        <a:noFill/>
        <a:ln>
          <a:no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400" b="1">
              <a:solidFill>
                <a:srgbClr val="FF0000"/>
              </a:solidFill>
            </a:rPr>
            <a:t>※【</a:t>
          </a:r>
          <a:r>
            <a:rPr kumimoji="1" lang="ja-JP" altLang="en-US" sz="1400" b="1">
              <a:solidFill>
                <a:srgbClr val="FF0000"/>
              </a:solidFill>
            </a:rPr>
            <a:t>様式－１</a:t>
          </a:r>
          <a:r>
            <a:rPr kumimoji="1" lang="en-US" altLang="ja-JP" sz="1400" b="1">
              <a:solidFill>
                <a:srgbClr val="FF0000"/>
              </a:solidFill>
            </a:rPr>
            <a:t>】</a:t>
          </a:r>
          <a:r>
            <a:rPr kumimoji="1" lang="ja-JP" altLang="en-US" sz="1400" b="1">
              <a:solidFill>
                <a:srgbClr val="FF0000"/>
              </a:solidFill>
            </a:rPr>
            <a:t>の番号順に記入。</a:t>
          </a:r>
          <a:endParaRPr kumimoji="1" lang="en-US" altLang="ja-JP" sz="1400" b="1">
            <a:solidFill>
              <a:srgbClr val="FF0000"/>
            </a:solidFill>
          </a:endParaRPr>
        </a:p>
        <a:p>
          <a:pPr>
            <a:lnSpc>
              <a:spcPts val="1700"/>
            </a:lnSpc>
          </a:pPr>
          <a:r>
            <a:rPr kumimoji="1" lang="ja-JP" altLang="en-US" sz="1400" b="1">
              <a:solidFill>
                <a:srgbClr val="FF0000"/>
              </a:solidFill>
            </a:rPr>
            <a:t>ただし，材料使用承認が生じない工事については，記載不要。</a:t>
          </a:r>
        </a:p>
      </xdr:txBody>
    </xdr:sp>
    <xdr:clientData/>
  </xdr:oneCellAnchor>
  <xdr:oneCellAnchor>
    <xdr:from>
      <xdr:col>0</xdr:col>
      <xdr:colOff>62193</xdr:colOff>
      <xdr:row>19</xdr:row>
      <xdr:rowOff>131349</xdr:rowOff>
    </xdr:from>
    <xdr:ext cx="2700057" cy="544893"/>
    <xdr:sp macro="" textlink="">
      <xdr:nvSpPr>
        <xdr:cNvPr id="9" name="テキスト ボックス 8">
          <a:extLst>
            <a:ext uri="{FF2B5EF4-FFF2-40B4-BE49-F238E27FC236}">
              <a16:creationId xmlns:a16="http://schemas.microsoft.com/office/drawing/2014/main" id="{00000000-0008-0000-3C00-000009000000}"/>
            </a:ext>
          </a:extLst>
        </xdr:cNvPr>
        <xdr:cNvSpPr txBox="1"/>
      </xdr:nvSpPr>
      <xdr:spPr>
        <a:xfrm>
          <a:off x="62193" y="3722274"/>
          <a:ext cx="2700057" cy="544893"/>
        </a:xfrm>
        <a:prstGeom prst="rect">
          <a:avLst/>
        </a:prstGeom>
        <a:noFill/>
        <a:ln>
          <a:no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a:t>
          </a:r>
          <a:endParaRPr kumimoji="1" lang="en-US" altLang="ja-JP" sz="1400" b="1">
            <a:solidFill>
              <a:srgbClr val="FF0000"/>
            </a:solidFill>
          </a:endParaRPr>
        </a:p>
        <a:p>
          <a:r>
            <a:rPr kumimoji="1" lang="ja-JP" altLang="en-US" sz="1400" b="1">
              <a:solidFill>
                <a:srgbClr val="FF0000"/>
              </a:solidFill>
            </a:rPr>
            <a:t>当様式での通し番号</a:t>
          </a:r>
          <a:endParaRPr kumimoji="1" lang="en-US" altLang="ja-JP" sz="1400" b="1">
            <a:solidFill>
              <a:srgbClr val="FF0000"/>
            </a:solidFill>
          </a:endParaRPr>
        </a:p>
      </xdr:txBody>
    </xdr:sp>
    <xdr:clientData/>
  </xdr:oneCellAnchor>
  <xdr:oneCellAnchor>
    <xdr:from>
      <xdr:col>64</xdr:col>
      <xdr:colOff>200025</xdr:colOff>
      <xdr:row>17</xdr:row>
      <xdr:rowOff>171450</xdr:rowOff>
    </xdr:from>
    <xdr:ext cx="1726498" cy="425822"/>
    <xdr:sp macro="" textlink="">
      <xdr:nvSpPr>
        <xdr:cNvPr id="10" name="テキスト ボックス 9">
          <a:extLst>
            <a:ext uri="{FF2B5EF4-FFF2-40B4-BE49-F238E27FC236}">
              <a16:creationId xmlns:a16="http://schemas.microsoft.com/office/drawing/2014/main" id="{00000000-0008-0000-3C00-00000A000000}"/>
            </a:ext>
          </a:extLst>
        </xdr:cNvPr>
        <xdr:cNvSpPr txBox="1"/>
      </xdr:nvSpPr>
      <xdr:spPr>
        <a:xfrm>
          <a:off x="14716125" y="3324225"/>
          <a:ext cx="1726498"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a:t>【</a:t>
          </a:r>
          <a:r>
            <a:rPr kumimoji="1" lang="ja-JP" altLang="en-US" sz="2000"/>
            <a:t>　記入例２　</a:t>
          </a:r>
          <a:r>
            <a:rPr kumimoji="1" lang="en-US" altLang="ja-JP" sz="2000"/>
            <a:t>】</a:t>
          </a:r>
          <a:endParaRPr kumimoji="1" lang="ja-JP" altLang="en-US" sz="2000"/>
        </a:p>
      </xdr:txBody>
    </xdr:sp>
    <xdr:clientData/>
  </xdr:oneCellAnchor>
  <xdr:oneCellAnchor>
    <xdr:from>
      <xdr:col>64</xdr:col>
      <xdr:colOff>200025</xdr:colOff>
      <xdr:row>24</xdr:row>
      <xdr:rowOff>9525</xdr:rowOff>
    </xdr:from>
    <xdr:ext cx="2266950" cy="521425"/>
    <xdr:sp macro="" textlink="">
      <xdr:nvSpPr>
        <xdr:cNvPr id="11" name="テキスト ボックス 10">
          <a:extLst>
            <a:ext uri="{FF2B5EF4-FFF2-40B4-BE49-F238E27FC236}">
              <a16:creationId xmlns:a16="http://schemas.microsoft.com/office/drawing/2014/main" id="{00000000-0008-0000-3C00-00000B000000}"/>
            </a:ext>
          </a:extLst>
        </xdr:cNvPr>
        <xdr:cNvSpPr txBox="1"/>
      </xdr:nvSpPr>
      <xdr:spPr>
        <a:xfrm>
          <a:off x="14716125" y="4629150"/>
          <a:ext cx="226695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←報告書とリンク</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7CCD6F-2696-4C7C-B3D7-3DA911DF261E}" name="テーブル1" displayName="テーブル1" ref="F1:J57" totalsRowShown="0" headerRowDxfId="730" headerRowBorderDxfId="729" tableBorderDxfId="728" totalsRowBorderDxfId="727">
  <autoFilter ref="F1:J57" xr:uid="{1B7CCD6F-2696-4C7C-B3D7-3DA911DF261E}"/>
  <tableColumns count="5">
    <tableColumn id="1" xr3:uid="{1630F514-0A2E-4E0F-A538-1A52B2303141}" name="事業名" dataDxfId="726"/>
    <tableColumn id="3" xr3:uid="{D94552E6-5363-4CBA-99BA-626DB0E2CFCB}" name="地区名" dataDxfId="725"/>
    <tableColumn id="7" xr3:uid="{58E44F0A-D7D9-42BB-A654-3504AE6DD6DA}" name="工区名" dataDxfId="724"/>
    <tableColumn id="8" xr3:uid="{0B192C05-BBCC-46BB-A4A0-726E7E07D1D9}" name="総括監督員" dataDxfId="723"/>
    <tableColumn id="2" xr3:uid="{441676DA-3468-4541-BBA0-95600B28D191}" name="監督員" dataDxfId="7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5F8CC58-1016-4606-8BE6-2B92EA1B4F3C}" name="テーブル6" displayName="テーブル6" ref="K1:K57" totalsRowShown="0" headerRowDxfId="721" headerRowBorderDxfId="720" tableBorderDxfId="719" totalsRowBorderDxfId="718">
  <tableColumns count="1">
    <tableColumn id="1" xr3:uid="{A613264F-A5D9-4BB5-86DD-74CA3E0A414E}" name="発注者" dataDxfId="71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5E75C9-5DC0-4655-83CF-D77F7DA31898}" name="テーブル2" displayName="テーブル2" ref="H3:H53" totalsRowShown="0" headerRowDxfId="716" dataDxfId="714" headerRowBorderDxfId="715" tableBorderDxfId="713" totalsRowBorderDxfId="712">
  <autoFilter ref="H3:H53" xr:uid="{4A5E75C9-5DC0-4655-83CF-D77F7DA31898}"/>
  <tableColumns count="1">
    <tableColumn id="1" xr3:uid="{D0CB74C5-6E40-4415-902A-BF038F654605}" name="2026/1/1" dataDxfId="711"/>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omments" Target="../comments7.xml"/><Relationship Id="rId3" Type="http://schemas.openxmlformats.org/officeDocument/2006/relationships/vmlDrawing" Target="../drawings/vmlDrawing7.vml"/><Relationship Id="rId7" Type="http://schemas.openxmlformats.org/officeDocument/2006/relationships/image" Target="../media/image2.emf"/><Relationship Id="rId2" Type="http://schemas.openxmlformats.org/officeDocument/2006/relationships/drawing" Target="../drawings/drawing9.xml"/><Relationship Id="rId1" Type="http://schemas.openxmlformats.org/officeDocument/2006/relationships/printerSettings" Target="../printerSettings/printerSettings1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21.bin"/><Relationship Id="rId5" Type="http://schemas.openxmlformats.org/officeDocument/2006/relationships/image" Target="../media/image4.emf"/><Relationship Id="rId4" Type="http://schemas.openxmlformats.org/officeDocument/2006/relationships/package" Target="../embeddings/Microsoft_Word_Document.docx"/></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3.xml"/><Relationship Id="rId1" Type="http://schemas.openxmlformats.org/officeDocument/2006/relationships/printerSettings" Target="../printerSettings/printerSettings25.bin"/><Relationship Id="rId4" Type="http://schemas.openxmlformats.org/officeDocument/2006/relationships/comments" Target="../comments9.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4.xml"/><Relationship Id="rId1" Type="http://schemas.openxmlformats.org/officeDocument/2006/relationships/printerSettings" Target="../printerSettings/printerSettings26.bin"/><Relationship Id="rId4" Type="http://schemas.openxmlformats.org/officeDocument/2006/relationships/comments" Target="../comments10.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5.xml"/><Relationship Id="rId1" Type="http://schemas.openxmlformats.org/officeDocument/2006/relationships/printerSettings" Target="../printerSettings/printerSettings27.bin"/><Relationship Id="rId4" Type="http://schemas.openxmlformats.org/officeDocument/2006/relationships/comments" Target="../comments11.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6.xml"/><Relationship Id="rId1" Type="http://schemas.openxmlformats.org/officeDocument/2006/relationships/printerSettings" Target="../printerSettings/printerSettings28.bin"/><Relationship Id="rId4" Type="http://schemas.openxmlformats.org/officeDocument/2006/relationships/comments" Target="../comments12.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1.xml"/><Relationship Id="rId1" Type="http://schemas.openxmlformats.org/officeDocument/2006/relationships/printerSettings" Target="../printerSettings/printerSettings33.bin"/><Relationship Id="rId4" Type="http://schemas.openxmlformats.org/officeDocument/2006/relationships/comments" Target="../comments13.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2.xml"/><Relationship Id="rId1" Type="http://schemas.openxmlformats.org/officeDocument/2006/relationships/printerSettings" Target="../printerSettings/printerSettings34.bin"/><Relationship Id="rId4" Type="http://schemas.openxmlformats.org/officeDocument/2006/relationships/comments" Target="../comments1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4.xml"/><Relationship Id="rId1" Type="http://schemas.openxmlformats.org/officeDocument/2006/relationships/printerSettings" Target="../printerSettings/printerSettings36.bin"/><Relationship Id="rId4" Type="http://schemas.openxmlformats.org/officeDocument/2006/relationships/comments" Target="../comments15.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36.xml"/><Relationship Id="rId1" Type="http://schemas.openxmlformats.org/officeDocument/2006/relationships/printerSettings" Target="../printerSettings/printerSettings38.bin"/><Relationship Id="rId4" Type="http://schemas.openxmlformats.org/officeDocument/2006/relationships/comments" Target="../comments16.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8.xml"/><Relationship Id="rId1" Type="http://schemas.openxmlformats.org/officeDocument/2006/relationships/printerSettings" Target="../printerSettings/printerSettings40.bin"/><Relationship Id="rId4" Type="http://schemas.openxmlformats.org/officeDocument/2006/relationships/comments" Target="../comments17.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9.xml"/><Relationship Id="rId1" Type="http://schemas.openxmlformats.org/officeDocument/2006/relationships/printerSettings" Target="../printerSettings/printerSettings41.bin"/><Relationship Id="rId4" Type="http://schemas.openxmlformats.org/officeDocument/2006/relationships/comments" Target="../comments18.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41.xml"/><Relationship Id="rId1" Type="http://schemas.openxmlformats.org/officeDocument/2006/relationships/printerSettings" Target="../printerSettings/printerSettings43.bin"/><Relationship Id="rId4" Type="http://schemas.openxmlformats.org/officeDocument/2006/relationships/comments" Target="../comments19.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42.xml"/><Relationship Id="rId1" Type="http://schemas.openxmlformats.org/officeDocument/2006/relationships/printerSettings" Target="../printerSettings/printerSettings44.bin"/><Relationship Id="rId4" Type="http://schemas.openxmlformats.org/officeDocument/2006/relationships/comments" Target="../comments20.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D25EE-8C2C-4914-9C1F-A67990B35128}">
  <sheetPr>
    <tabColor rgb="FFFF0000"/>
    <pageSetUpPr fitToPage="1"/>
  </sheetPr>
  <dimension ref="A1:K58"/>
  <sheetViews>
    <sheetView view="pageBreakPreview" zoomScale="75" zoomScaleNormal="100" zoomScaleSheetLayoutView="75" workbookViewId="0">
      <selection activeCell="B8" sqref="B8"/>
    </sheetView>
  </sheetViews>
  <sheetFormatPr defaultRowHeight="13"/>
  <cols>
    <col min="1" max="1" width="15.6328125" customWidth="1"/>
    <col min="2" max="2" width="65.6328125" customWidth="1"/>
    <col min="3" max="3" width="16.08984375" hidden="1" customWidth="1"/>
    <col min="6" max="6" width="53.81640625" bestFit="1" customWidth="1"/>
    <col min="7" max="7" width="26.6328125" customWidth="1"/>
    <col min="8" max="10" width="15.6328125" customWidth="1"/>
    <col min="11" max="11" width="26" bestFit="1" customWidth="1"/>
  </cols>
  <sheetData>
    <row r="1" spans="1:11">
      <c r="A1" s="1076" t="s">
        <v>1629</v>
      </c>
      <c r="B1" s="1077" t="s">
        <v>1630</v>
      </c>
      <c r="F1" s="813" t="s">
        <v>1292</v>
      </c>
      <c r="G1" s="820" t="s">
        <v>1294</v>
      </c>
      <c r="H1" s="820" t="s">
        <v>1293</v>
      </c>
      <c r="I1" s="820" t="s">
        <v>1295</v>
      </c>
      <c r="J1" s="820" t="s">
        <v>1296</v>
      </c>
      <c r="K1" s="1056" t="s">
        <v>1263</v>
      </c>
    </row>
    <row r="2" spans="1:11">
      <c r="A2" s="1063" t="s">
        <v>1622</v>
      </c>
      <c r="B2" s="1063" t="s">
        <v>1623</v>
      </c>
      <c r="F2" s="822" t="s">
        <v>1646</v>
      </c>
      <c r="G2" s="760" t="s">
        <v>1647</v>
      </c>
      <c r="H2" s="760" t="s">
        <v>1648</v>
      </c>
      <c r="I2" s="760"/>
      <c r="J2" s="760"/>
      <c r="K2" s="1061"/>
    </row>
    <row r="3" spans="1:11">
      <c r="A3" s="1064" t="s">
        <v>1253</v>
      </c>
      <c r="B3" s="824" t="s">
        <v>1646</v>
      </c>
      <c r="D3" s="1060" t="s">
        <v>1612</v>
      </c>
      <c r="F3" s="822" t="s">
        <v>1563</v>
      </c>
      <c r="G3" s="760" t="s">
        <v>1344</v>
      </c>
      <c r="H3" s="760" t="s">
        <v>1332</v>
      </c>
      <c r="I3" s="760" t="s">
        <v>1632</v>
      </c>
      <c r="J3" s="760" t="s">
        <v>1634</v>
      </c>
      <c r="K3" s="1057" t="s">
        <v>1613</v>
      </c>
    </row>
    <row r="4" spans="1:11">
      <c r="A4" s="1064" t="s">
        <v>1254</v>
      </c>
      <c r="B4" s="824" t="s">
        <v>1647</v>
      </c>
      <c r="D4" s="1060" t="s">
        <v>1612</v>
      </c>
      <c r="F4" s="823" t="s">
        <v>1564</v>
      </c>
      <c r="G4" s="760" t="s">
        <v>1343</v>
      </c>
      <c r="H4" s="760" t="s">
        <v>1333</v>
      </c>
      <c r="I4" s="760"/>
      <c r="J4" s="760"/>
      <c r="K4" s="1057" t="s">
        <v>1614</v>
      </c>
    </row>
    <row r="5" spans="1:11">
      <c r="A5" s="1064" t="s">
        <v>1255</v>
      </c>
      <c r="B5" s="824" t="s">
        <v>1648</v>
      </c>
      <c r="D5" s="1060" t="s">
        <v>1612</v>
      </c>
      <c r="F5" s="822" t="s">
        <v>1565</v>
      </c>
      <c r="G5" s="760" t="s">
        <v>1342</v>
      </c>
      <c r="H5" s="760" t="s">
        <v>1334</v>
      </c>
      <c r="I5" s="760"/>
      <c r="J5" s="760"/>
      <c r="K5" s="1057" t="s">
        <v>1615</v>
      </c>
    </row>
    <row r="6" spans="1:11">
      <c r="A6" s="1064" t="s">
        <v>538</v>
      </c>
      <c r="B6" s="821" t="str">
        <f>B3&amp;" "&amp;B4&amp;" "&amp;B5</f>
        <v>■■事業 ●●地区 ▲-▲工区</v>
      </c>
      <c r="D6" t="s">
        <v>1256</v>
      </c>
      <c r="F6" s="822" t="s">
        <v>1566</v>
      </c>
      <c r="G6" s="760"/>
      <c r="H6" s="760" t="s">
        <v>1335</v>
      </c>
      <c r="I6" s="760"/>
      <c r="J6" s="760"/>
      <c r="K6" s="1057" t="s">
        <v>1616</v>
      </c>
    </row>
    <row r="7" spans="1:11">
      <c r="A7" s="1064" t="s">
        <v>1257</v>
      </c>
      <c r="B7" s="761"/>
      <c r="D7" s="1060" t="s">
        <v>1611</v>
      </c>
      <c r="F7" s="822" t="s">
        <v>1567</v>
      </c>
      <c r="G7" s="760"/>
      <c r="H7" s="760" t="s">
        <v>1336</v>
      </c>
      <c r="I7" s="760"/>
      <c r="J7" s="760"/>
      <c r="K7" s="1057" t="s">
        <v>1617</v>
      </c>
    </row>
    <row r="8" spans="1:11">
      <c r="A8" s="1064" t="s">
        <v>1258</v>
      </c>
      <c r="B8" s="1101">
        <v>46113</v>
      </c>
      <c r="C8" s="829" t="str">
        <f>TEXT(B8,"ggge年m月d日")</f>
        <v>令和8年4月1日</v>
      </c>
      <c r="D8" s="1060" t="s">
        <v>1611</v>
      </c>
      <c r="F8" s="822" t="s">
        <v>1568</v>
      </c>
      <c r="G8" s="760"/>
      <c r="H8" s="760" t="s">
        <v>1337</v>
      </c>
      <c r="I8" s="760"/>
      <c r="J8" s="760"/>
      <c r="K8" s="1057" t="s">
        <v>1618</v>
      </c>
    </row>
    <row r="9" spans="1:11">
      <c r="A9" s="1064" t="s">
        <v>1259</v>
      </c>
      <c r="B9" s="1100">
        <v>46114</v>
      </c>
      <c r="C9" s="829" t="str">
        <f>TEXT(B9,"ggge年m月d日")</f>
        <v>令和8年4月2日</v>
      </c>
      <c r="D9" s="1060" t="s">
        <v>1611</v>
      </c>
      <c r="F9" s="822" t="s">
        <v>1569</v>
      </c>
      <c r="G9" s="760"/>
      <c r="H9" s="760" t="s">
        <v>1338</v>
      </c>
      <c r="I9" s="760"/>
      <c r="J9" s="760"/>
      <c r="K9" s="1057" t="s">
        <v>1619</v>
      </c>
    </row>
    <row r="10" spans="1:11">
      <c r="A10" s="1064" t="s">
        <v>1260</v>
      </c>
      <c r="B10" s="1101">
        <v>46477</v>
      </c>
      <c r="C10" s="829" t="str">
        <f>TEXT(B10,"ggge年m月d日")</f>
        <v>令和9年3月31日</v>
      </c>
      <c r="D10" s="1060" t="s">
        <v>1611</v>
      </c>
      <c r="F10" s="822" t="s">
        <v>1570</v>
      </c>
      <c r="G10" s="760"/>
      <c r="H10" s="760" t="s">
        <v>1339</v>
      </c>
      <c r="I10" s="760"/>
      <c r="J10" s="760"/>
      <c r="K10" s="1057"/>
    </row>
    <row r="11" spans="1:11">
      <c r="A11" s="1064" t="s">
        <v>1261</v>
      </c>
      <c r="B11" s="762">
        <f>C10-C9+1</f>
        <v>364</v>
      </c>
      <c r="D11" t="s">
        <v>1256</v>
      </c>
      <c r="F11" s="822" t="s">
        <v>1571</v>
      </c>
      <c r="G11" s="760"/>
      <c r="H11" s="760" t="s">
        <v>1340</v>
      </c>
      <c r="I11" s="760"/>
      <c r="J11" s="760"/>
      <c r="K11" s="1057"/>
    </row>
    <row r="12" spans="1:11">
      <c r="A12" s="1064"/>
      <c r="B12" s="828" t="str">
        <f>""&amp;C9&amp;"～"&amp;C10&amp;""</f>
        <v>令和8年4月2日～令和9年3月31日</v>
      </c>
      <c r="D12" t="s">
        <v>1256</v>
      </c>
      <c r="F12" s="822" t="s">
        <v>1572</v>
      </c>
      <c r="G12" s="760"/>
      <c r="H12" s="760" t="s">
        <v>1341</v>
      </c>
      <c r="I12" s="760"/>
      <c r="J12" s="760"/>
      <c r="K12" s="1057"/>
    </row>
    <row r="13" spans="1:11">
      <c r="A13" s="1064" t="s">
        <v>1262</v>
      </c>
      <c r="B13" s="827"/>
      <c r="F13" s="822" t="s">
        <v>1573</v>
      </c>
      <c r="G13" s="760"/>
      <c r="H13" s="760"/>
      <c r="I13" s="760"/>
      <c r="J13" s="760"/>
      <c r="K13" s="1057"/>
    </row>
    <row r="14" spans="1:11">
      <c r="A14" s="1064"/>
      <c r="B14" s="763"/>
      <c r="F14" s="822" t="s">
        <v>1574</v>
      </c>
      <c r="G14" s="760"/>
      <c r="H14" s="760"/>
      <c r="I14" s="760"/>
      <c r="J14" s="760"/>
      <c r="K14" s="1057"/>
    </row>
    <row r="15" spans="1:11">
      <c r="A15" s="1064" t="s">
        <v>1263</v>
      </c>
      <c r="B15" s="824"/>
      <c r="D15" s="1060" t="s">
        <v>1612</v>
      </c>
      <c r="F15" s="822" t="s">
        <v>1575</v>
      </c>
      <c r="G15" s="760"/>
      <c r="H15" s="760"/>
      <c r="I15" s="760"/>
      <c r="J15" s="760"/>
      <c r="K15" s="1057"/>
    </row>
    <row r="16" spans="1:11">
      <c r="A16" s="1064" t="s">
        <v>1624</v>
      </c>
      <c r="B16" s="761" t="s">
        <v>1635</v>
      </c>
      <c r="D16" s="1060" t="s">
        <v>1611</v>
      </c>
      <c r="F16" s="822" t="s">
        <v>1576</v>
      </c>
      <c r="G16" s="760"/>
      <c r="H16" s="760"/>
      <c r="I16" s="760"/>
      <c r="J16" s="760"/>
      <c r="K16" s="1057"/>
    </row>
    <row r="17" spans="1:11">
      <c r="A17" s="1064" t="s">
        <v>1264</v>
      </c>
      <c r="B17" s="761"/>
      <c r="D17" s="1060" t="s">
        <v>1611</v>
      </c>
      <c r="F17" s="823" t="s">
        <v>1577</v>
      </c>
      <c r="G17" s="760"/>
      <c r="H17" s="760"/>
      <c r="I17" s="760"/>
      <c r="J17" s="760"/>
      <c r="K17" s="1057"/>
    </row>
    <row r="18" spans="1:11">
      <c r="A18" s="1064" t="s">
        <v>1265</v>
      </c>
      <c r="B18" s="824" t="s">
        <v>1631</v>
      </c>
      <c r="D18" s="1060" t="s">
        <v>1612</v>
      </c>
      <c r="F18" s="822" t="s">
        <v>1578</v>
      </c>
      <c r="G18" s="760"/>
      <c r="H18" s="760"/>
      <c r="I18" s="760"/>
      <c r="J18" s="760"/>
      <c r="K18" s="1057"/>
    </row>
    <row r="19" spans="1:11">
      <c r="A19" s="1064" t="s">
        <v>1266</v>
      </c>
      <c r="B19" s="824" t="s">
        <v>1633</v>
      </c>
      <c r="D19" s="1060" t="s">
        <v>1612</v>
      </c>
      <c r="F19" s="822" t="s">
        <v>1579</v>
      </c>
      <c r="G19" s="760"/>
      <c r="H19" s="760"/>
      <c r="I19" s="760"/>
      <c r="J19" s="760"/>
      <c r="K19" s="1057"/>
    </row>
    <row r="20" spans="1:11">
      <c r="A20" s="1079" t="s">
        <v>1636</v>
      </c>
      <c r="B20" s="761"/>
      <c r="D20" s="1060" t="s">
        <v>1611</v>
      </c>
      <c r="F20" s="822" t="s">
        <v>1580</v>
      </c>
      <c r="G20" s="760"/>
      <c r="H20" s="760"/>
      <c r="I20" s="760"/>
      <c r="J20" s="760"/>
      <c r="K20" s="1057"/>
    </row>
    <row r="21" spans="1:11">
      <c r="A21" s="1079" t="s">
        <v>1637</v>
      </c>
      <c r="B21" s="761"/>
      <c r="D21" s="1060" t="s">
        <v>1611</v>
      </c>
      <c r="F21" s="822" t="s">
        <v>1581</v>
      </c>
      <c r="G21" s="760"/>
      <c r="H21" s="760"/>
      <c r="I21" s="760"/>
      <c r="J21" s="760"/>
      <c r="K21" s="1057"/>
    </row>
    <row r="22" spans="1:11">
      <c r="A22" s="1078" t="s">
        <v>1267</v>
      </c>
      <c r="B22" s="761"/>
      <c r="D22" s="1060" t="s">
        <v>1611</v>
      </c>
      <c r="F22" s="822" t="s">
        <v>1582</v>
      </c>
      <c r="G22" s="760"/>
      <c r="H22" s="760"/>
      <c r="I22" s="760"/>
      <c r="J22" s="760"/>
      <c r="K22" s="1057"/>
    </row>
    <row r="23" spans="1:11">
      <c r="A23" s="1064" t="s">
        <v>1268</v>
      </c>
      <c r="B23" s="761"/>
      <c r="D23" s="1060" t="s">
        <v>1611</v>
      </c>
      <c r="F23" s="822" t="s">
        <v>1583</v>
      </c>
      <c r="G23" s="760"/>
      <c r="H23" s="760"/>
      <c r="I23" s="760"/>
      <c r="J23" s="760"/>
      <c r="K23" s="1057"/>
    </row>
    <row r="24" spans="1:11">
      <c r="A24" s="1064" t="s">
        <v>1060</v>
      </c>
      <c r="B24" s="761"/>
      <c r="D24" s="1060" t="s">
        <v>1611</v>
      </c>
      <c r="F24" s="822" t="s">
        <v>1584</v>
      </c>
      <c r="G24" s="760"/>
      <c r="H24" s="760"/>
      <c r="I24" s="760"/>
      <c r="J24" s="760"/>
      <c r="K24" s="1057"/>
    </row>
    <row r="25" spans="1:11">
      <c r="F25" s="822" t="s">
        <v>1585</v>
      </c>
      <c r="G25" s="760"/>
      <c r="H25" s="760"/>
      <c r="I25" s="760"/>
      <c r="J25" s="760"/>
      <c r="K25" s="1057"/>
    </row>
    <row r="26" spans="1:11">
      <c r="A26" s="825"/>
      <c r="B26" s="1080" t="s">
        <v>1639</v>
      </c>
      <c r="F26" s="822" t="s">
        <v>1586</v>
      </c>
      <c r="G26" s="760"/>
      <c r="H26" s="760"/>
      <c r="I26" s="760"/>
      <c r="J26" s="760"/>
      <c r="K26" s="1057"/>
    </row>
    <row r="27" spans="1:11">
      <c r="A27" s="826"/>
      <c r="B27" s="1080" t="s">
        <v>1297</v>
      </c>
      <c r="F27" s="822" t="s">
        <v>1587</v>
      </c>
      <c r="G27" s="760"/>
      <c r="H27" s="760"/>
      <c r="I27" s="760"/>
      <c r="J27" s="760"/>
      <c r="K27" s="1057"/>
    </row>
    <row r="28" spans="1:11">
      <c r="F28" s="822" t="s">
        <v>1588</v>
      </c>
      <c r="G28" s="760"/>
      <c r="H28" s="760"/>
      <c r="I28" s="760"/>
      <c r="J28" s="760"/>
      <c r="K28" s="1057"/>
    </row>
    <row r="29" spans="1:11">
      <c r="A29" s="1062" t="s">
        <v>1620</v>
      </c>
      <c r="B29" s="1058" t="s">
        <v>1638</v>
      </c>
      <c r="F29" s="822" t="s">
        <v>1589</v>
      </c>
      <c r="G29" s="760"/>
      <c r="H29" s="760"/>
      <c r="I29" s="760"/>
      <c r="J29" s="760"/>
      <c r="K29" s="1057"/>
    </row>
    <row r="30" spans="1:11">
      <c r="B30" s="1058" t="s">
        <v>1621</v>
      </c>
      <c r="F30" s="822" t="s">
        <v>1590</v>
      </c>
      <c r="G30" s="760"/>
      <c r="H30" s="760"/>
      <c r="I30" s="760"/>
      <c r="J30" s="760"/>
      <c r="K30" s="1057"/>
    </row>
    <row r="31" spans="1:11">
      <c r="B31" s="1058"/>
      <c r="F31" s="822" t="s">
        <v>1591</v>
      </c>
      <c r="G31" s="760"/>
      <c r="H31" s="760"/>
      <c r="I31" s="760"/>
      <c r="J31" s="760"/>
      <c r="K31" s="1057"/>
    </row>
    <row r="32" spans="1:11">
      <c r="B32" s="1058"/>
      <c r="F32" s="823" t="s">
        <v>1592</v>
      </c>
      <c r="G32" s="1059"/>
      <c r="H32" s="1059"/>
      <c r="I32" s="1059"/>
      <c r="J32" s="1059"/>
      <c r="K32" s="1057"/>
    </row>
    <row r="33" spans="2:11">
      <c r="B33" s="1058"/>
      <c r="F33" s="822" t="s">
        <v>1593</v>
      </c>
      <c r="G33" s="760"/>
      <c r="H33" s="760"/>
      <c r="I33" s="760"/>
      <c r="J33" s="760"/>
      <c r="K33" s="1055"/>
    </row>
    <row r="34" spans="2:11">
      <c r="F34" s="822" t="s">
        <v>1594</v>
      </c>
      <c r="G34" s="760"/>
      <c r="H34" s="760"/>
      <c r="I34" s="760"/>
      <c r="J34" s="760"/>
      <c r="K34" s="1057"/>
    </row>
    <row r="35" spans="2:11">
      <c r="F35" s="822" t="s">
        <v>1595</v>
      </c>
      <c r="G35" s="760"/>
      <c r="H35" s="760"/>
      <c r="I35" s="760"/>
      <c r="J35" s="760"/>
      <c r="K35" s="1057"/>
    </row>
    <row r="36" spans="2:11">
      <c r="F36" s="822" t="s">
        <v>1596</v>
      </c>
      <c r="G36" s="760"/>
      <c r="H36" s="760"/>
      <c r="I36" s="760"/>
      <c r="J36" s="760"/>
      <c r="K36" s="1057"/>
    </row>
    <row r="37" spans="2:11">
      <c r="F37" s="822" t="s">
        <v>1597</v>
      </c>
      <c r="G37" s="760"/>
      <c r="H37" s="760"/>
      <c r="I37" s="760"/>
      <c r="J37" s="760"/>
      <c r="K37" s="1057"/>
    </row>
    <row r="38" spans="2:11">
      <c r="F38" s="823" t="s">
        <v>1598</v>
      </c>
      <c r="G38" s="1059"/>
      <c r="H38" s="1059"/>
      <c r="I38" s="1059"/>
      <c r="J38" s="1059"/>
      <c r="K38" s="1057"/>
    </row>
    <row r="39" spans="2:11">
      <c r="F39" s="822" t="s">
        <v>1599</v>
      </c>
      <c r="G39" s="760"/>
      <c r="H39" s="760"/>
      <c r="I39" s="760"/>
      <c r="J39" s="760"/>
      <c r="K39" s="1055"/>
    </row>
    <row r="40" spans="2:11">
      <c r="F40" s="822" t="s">
        <v>1600</v>
      </c>
      <c r="G40" s="760"/>
      <c r="H40" s="760"/>
      <c r="I40" s="760"/>
      <c r="J40" s="760"/>
      <c r="K40" s="1057"/>
    </row>
    <row r="41" spans="2:11">
      <c r="F41" s="822" t="s">
        <v>1601</v>
      </c>
      <c r="G41" s="760"/>
      <c r="H41" s="760"/>
      <c r="I41" s="760"/>
      <c r="J41" s="760"/>
      <c r="K41" s="1057"/>
    </row>
    <row r="42" spans="2:11">
      <c r="F42" s="822" t="s">
        <v>1602</v>
      </c>
      <c r="G42" s="760"/>
      <c r="H42" s="760"/>
      <c r="I42" s="760"/>
      <c r="J42" s="760"/>
      <c r="K42" s="1057"/>
    </row>
    <row r="43" spans="2:11">
      <c r="F43" s="822" t="s">
        <v>1603</v>
      </c>
      <c r="G43" s="760"/>
      <c r="H43" s="760"/>
      <c r="I43" s="760"/>
      <c r="J43" s="760"/>
      <c r="K43" s="1057"/>
    </row>
    <row r="44" spans="2:11">
      <c r="F44" s="822" t="s">
        <v>1604</v>
      </c>
      <c r="G44" s="760"/>
      <c r="H44" s="760"/>
      <c r="I44" s="760"/>
      <c r="J44" s="760"/>
      <c r="K44" s="1057"/>
    </row>
    <row r="45" spans="2:11">
      <c r="F45" s="822" t="s">
        <v>1605</v>
      </c>
      <c r="G45" s="760"/>
      <c r="H45" s="760"/>
      <c r="I45" s="760"/>
      <c r="J45" s="760"/>
      <c r="K45" s="1057"/>
    </row>
    <row r="46" spans="2:11">
      <c r="F46" s="822" t="s">
        <v>1606</v>
      </c>
      <c r="G46" s="760"/>
      <c r="H46" s="760"/>
      <c r="I46" s="760"/>
      <c r="J46" s="760"/>
      <c r="K46" s="1057"/>
    </row>
    <row r="47" spans="2:11">
      <c r="F47" s="822" t="s">
        <v>1607</v>
      </c>
      <c r="G47" s="760"/>
      <c r="H47" s="760"/>
      <c r="I47" s="760"/>
      <c r="J47" s="760"/>
      <c r="K47" s="1057"/>
    </row>
    <row r="48" spans="2:11">
      <c r="F48" s="822" t="s">
        <v>1608</v>
      </c>
      <c r="G48" s="760"/>
      <c r="H48" s="760"/>
      <c r="I48" s="760"/>
      <c r="J48" s="760"/>
      <c r="K48" s="1057"/>
    </row>
    <row r="49" spans="6:11">
      <c r="F49" s="822" t="s">
        <v>1609</v>
      </c>
      <c r="G49" s="760"/>
      <c r="H49" s="760"/>
      <c r="I49" s="760"/>
      <c r="J49" s="760"/>
      <c r="K49" s="1057"/>
    </row>
    <row r="50" spans="6:11">
      <c r="F50" s="822" t="s">
        <v>1610</v>
      </c>
      <c r="G50" s="760"/>
      <c r="H50" s="760"/>
      <c r="I50" s="760"/>
      <c r="J50" s="760"/>
      <c r="K50" s="1057"/>
    </row>
    <row r="51" spans="6:11">
      <c r="F51" s="822"/>
      <c r="G51" s="760"/>
      <c r="H51" s="760"/>
      <c r="I51" s="760"/>
      <c r="J51" s="760"/>
      <c r="K51" s="1057"/>
    </row>
    <row r="52" spans="6:11">
      <c r="F52" s="822"/>
      <c r="G52" s="760"/>
      <c r="H52" s="760"/>
      <c r="I52" s="760"/>
      <c r="J52" s="760"/>
      <c r="K52" s="1057"/>
    </row>
    <row r="53" spans="6:11">
      <c r="F53" s="822"/>
      <c r="G53" s="760"/>
      <c r="H53" s="760"/>
      <c r="I53" s="760"/>
      <c r="J53" s="760"/>
      <c r="K53" s="1057"/>
    </row>
    <row r="54" spans="6:11">
      <c r="F54" s="822"/>
      <c r="G54" s="760"/>
      <c r="H54" s="760"/>
      <c r="I54" s="760"/>
      <c r="J54" s="760"/>
      <c r="K54" s="1057"/>
    </row>
    <row r="55" spans="6:11">
      <c r="F55" s="822"/>
      <c r="G55" s="760"/>
      <c r="H55" s="760"/>
      <c r="I55" s="760"/>
      <c r="J55" s="760"/>
      <c r="K55" s="1057"/>
    </row>
    <row r="56" spans="6:11">
      <c r="F56" s="822"/>
      <c r="G56" s="760"/>
      <c r="H56" s="760"/>
      <c r="I56" s="760"/>
      <c r="J56" s="760"/>
      <c r="K56" s="1057"/>
    </row>
    <row r="57" spans="6:11">
      <c r="F57" s="822"/>
      <c r="G57" s="760"/>
      <c r="H57" s="760"/>
      <c r="I57" s="760"/>
      <c r="J57" s="760"/>
      <c r="K57" s="1055"/>
    </row>
    <row r="58" spans="6:11">
      <c r="F58" s="1055"/>
      <c r="G58" s="1055"/>
      <c r="H58" s="1055"/>
      <c r="I58" s="1055"/>
      <c r="J58" s="1055"/>
      <c r="K58" s="1055"/>
    </row>
  </sheetData>
  <phoneticPr fontId="2"/>
  <dataValidations disablePrompts="1" count="7">
    <dataValidation type="list" allowBlank="1" showInputMessage="1" showErrorMessage="1" sqref="B3" xr:uid="{B84C0AC8-299F-49DD-BDE5-F4FDE6CFFF8A}">
      <formula1>INDIRECT("テーブル1["&amp;F1&amp;"]")</formula1>
    </dataValidation>
    <dataValidation type="list" allowBlank="1" showInputMessage="1" showErrorMessage="1" sqref="B4" xr:uid="{2A5B4C14-0063-49B9-8C35-B541E622143D}">
      <formula1>INDIRECT("テーブル1["&amp;G1&amp;"]")</formula1>
    </dataValidation>
    <dataValidation type="list" allowBlank="1" showInputMessage="1" showErrorMessage="1" sqref="B5" xr:uid="{A3C9E6A3-305B-4382-A32E-B5CE083ADADA}">
      <formula1>INDIRECT("テーブル1["&amp;H1&amp;"]")</formula1>
    </dataValidation>
    <dataValidation type="list" allowBlank="1" showInputMessage="1" showErrorMessage="1" sqref="B18" xr:uid="{A3A628B3-B457-4B72-8741-5505C7244C2B}">
      <formula1>INDIRECT("テーブル1["&amp;I1&amp;"]")</formula1>
    </dataValidation>
    <dataValidation type="list" allowBlank="1" showInputMessage="1" showErrorMessage="1" sqref="B19" xr:uid="{38A64727-5195-4D4E-B905-1C8FD43D4F1E}">
      <formula1>INDIRECT("テーブル1["&amp;J1&amp;"]")</formula1>
    </dataValidation>
    <dataValidation type="list" allowBlank="1" showInputMessage="1" showErrorMessage="1" sqref="B15" xr:uid="{FA08A6E5-0061-488A-8707-681895C96D37}">
      <formula1>$K$2:$K$57</formula1>
    </dataValidation>
    <dataValidation type="list" allowBlank="1" showInputMessage="1" showErrorMessage="1" sqref="G10" xr:uid="{E26AE43D-7A5B-4A2F-A9C4-C26F59E66FB4}">
      <formula1>$K$3:$K$57</formula1>
    </dataValidation>
  </dataValidations>
  <pageMargins left="0.9055118110236221" right="0.70866141732283472" top="0.94488188976377963" bottom="0.74803149606299213" header="0.31496062992125984" footer="0.31496062992125984"/>
  <pageSetup paperSize="9" scale="50" fitToHeight="0" orientation="landscape" r:id="rId1"/>
  <legacy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pageSetUpPr fitToPage="1"/>
  </sheetPr>
  <dimension ref="A1:O79"/>
  <sheetViews>
    <sheetView showGridLines="0" tabSelected="1" view="pageBreakPreview" zoomScale="40" zoomScaleNormal="40" zoomScaleSheetLayoutView="40" workbookViewId="0">
      <pane xSplit="5" ySplit="4" topLeftCell="F5" activePane="bottomRight" state="frozen"/>
      <selection pane="topRight" activeCell="F1" sqref="F1"/>
      <selection pane="bottomLeft" activeCell="A5" sqref="A5"/>
      <selection pane="bottomRight" sqref="A1:M1"/>
    </sheetView>
  </sheetViews>
  <sheetFormatPr defaultColWidth="9" defaultRowHeight="75.75" customHeight="1"/>
  <cols>
    <col min="1" max="3" width="8.81640625" style="742" customWidth="1"/>
    <col min="4" max="4" width="70.6328125" style="742" customWidth="1"/>
    <col min="5" max="5" width="42.453125" style="742" customWidth="1"/>
    <col min="6" max="7" width="13.08984375" style="742" customWidth="1"/>
    <col min="8" max="12" width="8.90625" style="742" customWidth="1"/>
    <col min="13" max="13" width="81.08984375" style="742" customWidth="1"/>
    <col min="14" max="17" width="9" style="742"/>
    <col min="18" max="18" width="17.6328125" style="742" bestFit="1" customWidth="1"/>
    <col min="19" max="16384" width="9" style="742"/>
  </cols>
  <sheetData>
    <row r="1" spans="1:13" s="741" customFormat="1" ht="60.75" customHeight="1">
      <c r="A1" s="1110" t="s">
        <v>1628</v>
      </c>
      <c r="B1" s="1110"/>
      <c r="C1" s="1110"/>
      <c r="D1" s="1110"/>
      <c r="E1" s="1110"/>
      <c r="F1" s="1110"/>
      <c r="G1" s="1110"/>
      <c r="H1" s="1110"/>
      <c r="I1" s="1110"/>
      <c r="J1" s="1110"/>
      <c r="K1" s="1110"/>
      <c r="L1" s="1110"/>
      <c r="M1" s="1110"/>
    </row>
    <row r="2" spans="1:13" ht="44.25" customHeight="1">
      <c r="A2" s="1111" t="s">
        <v>1</v>
      </c>
      <c r="B2" s="1111"/>
      <c r="C2" s="1111"/>
      <c r="D2" s="1111"/>
      <c r="E2" s="1111"/>
      <c r="F2" s="1114" t="s">
        <v>2</v>
      </c>
      <c r="G2" s="1112" t="s">
        <v>1077</v>
      </c>
      <c r="H2" s="1112" t="s">
        <v>3</v>
      </c>
      <c r="I2" s="1112"/>
      <c r="J2" s="1112"/>
      <c r="K2" s="1112"/>
      <c r="L2" s="1112"/>
      <c r="M2" s="1112" t="s">
        <v>4</v>
      </c>
    </row>
    <row r="3" spans="1:13" ht="44.25" customHeight="1">
      <c r="A3" s="1112" t="s">
        <v>5</v>
      </c>
      <c r="B3" s="1112" t="s">
        <v>6</v>
      </c>
      <c r="C3" s="1112" t="s">
        <v>7</v>
      </c>
      <c r="D3" s="1112" t="s">
        <v>8</v>
      </c>
      <c r="E3" s="1113" t="s">
        <v>9</v>
      </c>
      <c r="F3" s="1115"/>
      <c r="G3" s="1112"/>
      <c r="H3" s="1112" t="s">
        <v>10</v>
      </c>
      <c r="I3" s="1112"/>
      <c r="J3" s="740" t="s">
        <v>11</v>
      </c>
      <c r="K3" s="1112" t="s">
        <v>12</v>
      </c>
      <c r="L3" s="1112"/>
      <c r="M3" s="1112"/>
    </row>
    <row r="4" spans="1:13" ht="105" customHeight="1">
      <c r="A4" s="1112"/>
      <c r="B4" s="1112"/>
      <c r="C4" s="1112"/>
      <c r="D4" s="1112"/>
      <c r="E4" s="1113"/>
      <c r="F4" s="1116"/>
      <c r="G4" s="1112"/>
      <c r="H4" s="740" t="s">
        <v>13</v>
      </c>
      <c r="I4" s="740" t="s">
        <v>14</v>
      </c>
      <c r="J4" s="740" t="s">
        <v>15</v>
      </c>
      <c r="K4" s="740" t="s">
        <v>16</v>
      </c>
      <c r="L4" s="740" t="s">
        <v>17</v>
      </c>
      <c r="M4" s="1112"/>
    </row>
    <row r="5" spans="1:13" ht="70" customHeight="1">
      <c r="A5" s="1107" t="s">
        <v>18</v>
      </c>
      <c r="B5" s="1108" t="s">
        <v>19</v>
      </c>
      <c r="C5" s="542">
        <v>1</v>
      </c>
      <c r="D5" s="2" t="s">
        <v>847</v>
      </c>
      <c r="E5" s="743" t="s">
        <v>20</v>
      </c>
      <c r="F5" s="744"/>
      <c r="G5" s="747" t="str">
        <f ca="1">HYPERLINK(CONCATENATE("[",MID(CELL("filename"),FIND("[",CELL("filename"))+1,FIND("]",CELL("filename"))-FIND("[",CELL("filename"))-1),"]","'",C5,"'","!A1"),"○")</f>
        <v>○</v>
      </c>
      <c r="H5" s="3"/>
      <c r="I5" s="3" t="s">
        <v>22</v>
      </c>
      <c r="J5" s="3"/>
      <c r="K5" s="3"/>
      <c r="L5" s="3"/>
      <c r="M5" s="621"/>
    </row>
    <row r="6" spans="1:13" ht="70" customHeight="1">
      <c r="A6" s="1107"/>
      <c r="B6" s="1108"/>
      <c r="C6" s="542">
        <v>2</v>
      </c>
      <c r="D6" s="2" t="s">
        <v>848</v>
      </c>
      <c r="E6" s="743" t="s">
        <v>849</v>
      </c>
      <c r="F6" s="744"/>
      <c r="G6" s="747" t="str">
        <f ca="1">HYPERLINK(CONCATENATE("[",MID(CELL("filename"),FIND("[",CELL("filename"))+1,FIND("]",CELL("filename"))-FIND("[",CELL("filename"))-1),"]","'",C6,"'","!A1"),"○")</f>
        <v>○</v>
      </c>
      <c r="H6" s="3"/>
      <c r="I6" s="3" t="s">
        <v>22</v>
      </c>
      <c r="J6" s="3"/>
      <c r="K6" s="3"/>
      <c r="L6" s="3"/>
      <c r="M6" s="621"/>
    </row>
    <row r="7" spans="1:13" ht="70" customHeight="1">
      <c r="A7" s="1107"/>
      <c r="B7" s="1108"/>
      <c r="C7" s="542">
        <v>3</v>
      </c>
      <c r="D7" s="2" t="s">
        <v>1151</v>
      </c>
      <c r="E7" s="734" t="s">
        <v>1213</v>
      </c>
      <c r="F7" s="931" t="str">
        <f ca="1">HYPERLINK(CONCATENATE("[",MID(CELL("filename"),FIND("[",CELL("filename"))+1,FIND("]",CELL("filename"))-FIND("[",CELL("filename"))-1),"]","'",C7,"'","!A1"),"□")</f>
        <v>□</v>
      </c>
      <c r="G7" s="745"/>
      <c r="H7" s="3"/>
      <c r="I7" s="3" t="s">
        <v>22</v>
      </c>
      <c r="J7" s="3"/>
      <c r="K7" s="3"/>
      <c r="L7" s="3"/>
      <c r="M7" s="621"/>
    </row>
    <row r="8" spans="1:13" ht="70" customHeight="1">
      <c r="A8" s="1107"/>
      <c r="B8" s="1108"/>
      <c r="C8" s="542">
        <v>4</v>
      </c>
      <c r="D8" s="2" t="s">
        <v>1119</v>
      </c>
      <c r="E8" s="734" t="s">
        <v>1214</v>
      </c>
      <c r="F8" s="931" t="str">
        <f ca="1">HYPERLINK(CONCATENATE("[",MID(CELL("filename"),FIND("[",CELL("filename"))+1,FIND("]",CELL("filename"))-FIND("[",CELL("filename"))-1),"]","'",C8,"'","!A1"),"□")</f>
        <v>□</v>
      </c>
      <c r="G8" s="746"/>
      <c r="H8" s="3"/>
      <c r="I8" s="3" t="s">
        <v>22</v>
      </c>
      <c r="J8" s="3"/>
      <c r="K8" s="3"/>
      <c r="L8" s="3"/>
      <c r="M8" s="621" t="s">
        <v>1652</v>
      </c>
    </row>
    <row r="9" spans="1:13" ht="70" customHeight="1">
      <c r="A9" s="1107"/>
      <c r="B9" s="1108"/>
      <c r="C9" s="542">
        <v>5</v>
      </c>
      <c r="D9" s="2" t="s">
        <v>24</v>
      </c>
      <c r="E9" s="735" t="s">
        <v>1051</v>
      </c>
      <c r="F9" s="931" t="str">
        <f ca="1">HYPERLINK(CONCATENATE("[",MID(CELL("filename"),FIND("[",CELL("filename"))+1,FIND("]",CELL("filename"))-FIND("[",CELL("filename"))-1),"]","'",C9,"-1'","!A1"),"□")</f>
        <v>□</v>
      </c>
      <c r="G9" s="747" t="str">
        <f ca="1">HYPERLINK(CONCATENATE("[",MID(CELL("filename"),FIND("[",CELL("filename"))+1,FIND("]",CELL("filename"))-FIND("[",CELL("filename"))-1),"]","'",C9,"-2'","!A1"),"○")</f>
        <v>○</v>
      </c>
      <c r="H9" s="3"/>
      <c r="I9" s="3" t="s">
        <v>22</v>
      </c>
      <c r="J9" s="3"/>
      <c r="K9" s="3"/>
      <c r="L9" s="3"/>
      <c r="M9" s="621" t="s">
        <v>25</v>
      </c>
    </row>
    <row r="10" spans="1:13" ht="70" customHeight="1">
      <c r="A10" s="1107"/>
      <c r="B10" s="1108"/>
      <c r="C10" s="542">
        <v>6</v>
      </c>
      <c r="D10" s="2" t="s">
        <v>1233</v>
      </c>
      <c r="E10" s="735" t="s">
        <v>1235</v>
      </c>
      <c r="F10" s="745"/>
      <c r="G10" s="747" t="str">
        <f ca="1">HYPERLINK(CONCATENATE("[",MID(CELL("filename"),FIND("[",CELL("filename"))+1,FIND("]",CELL("filename"))-FIND("[",CELL("filename"))-1),"]","'",C10,"'","!A1"),"○")</f>
        <v>○</v>
      </c>
      <c r="H10" s="3"/>
      <c r="I10" s="3" t="s">
        <v>22</v>
      </c>
      <c r="J10" s="3"/>
      <c r="K10" s="3"/>
      <c r="L10" s="3"/>
      <c r="M10" s="621" t="s">
        <v>23</v>
      </c>
    </row>
    <row r="11" spans="1:13" ht="70" customHeight="1">
      <c r="A11" s="1107"/>
      <c r="B11" s="1108"/>
      <c r="C11" s="542">
        <v>7</v>
      </c>
      <c r="D11" s="2" t="s">
        <v>26</v>
      </c>
      <c r="E11" s="734" t="s">
        <v>1298</v>
      </c>
      <c r="F11" s="730"/>
      <c r="G11" s="747" t="str">
        <f ca="1">HYPERLINK(CONCATENATE("[",MID(CELL("filename"),FIND("[",CELL("filename"))+1,FIND("]",CELL("filename"))-FIND("[",CELL("filename"))-1),"]","'",C11,"'","!A1"),"○")</f>
        <v>○</v>
      </c>
      <c r="H11" s="3"/>
      <c r="I11" s="3" t="s">
        <v>22</v>
      </c>
      <c r="J11" s="3"/>
      <c r="K11" s="3"/>
      <c r="L11" s="3"/>
      <c r="M11" s="621" t="s">
        <v>27</v>
      </c>
    </row>
    <row r="12" spans="1:13" ht="70" customHeight="1">
      <c r="A12" s="1107"/>
      <c r="B12" s="1108"/>
      <c r="C12" s="542">
        <v>8</v>
      </c>
      <c r="D12" s="2" t="s">
        <v>28</v>
      </c>
      <c r="E12" s="735" t="s">
        <v>29</v>
      </c>
      <c r="F12" s="730" t="s">
        <v>30</v>
      </c>
      <c r="G12" s="730"/>
      <c r="H12" s="3"/>
      <c r="I12" s="3"/>
      <c r="J12" s="3" t="s">
        <v>22</v>
      </c>
      <c r="K12" s="3"/>
      <c r="L12" s="3"/>
      <c r="M12" s="621" t="s">
        <v>31</v>
      </c>
    </row>
    <row r="13" spans="1:13" ht="70" customHeight="1">
      <c r="A13" s="1107"/>
      <c r="B13" s="1108"/>
      <c r="C13" s="542">
        <v>9</v>
      </c>
      <c r="D13" s="2" t="s">
        <v>1052</v>
      </c>
      <c r="E13" s="738" t="s">
        <v>1298</v>
      </c>
      <c r="F13" s="730" t="s">
        <v>30</v>
      </c>
      <c r="G13" s="730"/>
      <c r="H13" s="3"/>
      <c r="I13" s="3"/>
      <c r="J13" s="3" t="s">
        <v>22</v>
      </c>
      <c r="K13" s="3"/>
      <c r="L13" s="3"/>
      <c r="M13" s="621" t="s">
        <v>1249</v>
      </c>
    </row>
    <row r="14" spans="1:13" ht="70" customHeight="1">
      <c r="A14" s="1107"/>
      <c r="B14" s="1108"/>
      <c r="C14" s="542">
        <v>10</v>
      </c>
      <c r="D14" s="736" t="s">
        <v>32</v>
      </c>
      <c r="E14" s="743" t="s">
        <v>33</v>
      </c>
      <c r="F14" s="746"/>
      <c r="G14" s="747" t="str">
        <f ca="1">HYPERLINK(CONCATENATE("[",MID(CELL("filename"),FIND("[",CELL("filename"))+1,FIND("]",CELL("filename"))-FIND("[",CELL("filename"))-1),"]","'",C14,"'","!A1"),"○")</f>
        <v>○</v>
      </c>
      <c r="H14" s="3"/>
      <c r="I14" s="3" t="s">
        <v>22</v>
      </c>
      <c r="J14" s="3"/>
      <c r="K14" s="3"/>
      <c r="L14" s="3"/>
      <c r="M14" s="621" t="s">
        <v>1520</v>
      </c>
    </row>
    <row r="15" spans="1:13" ht="70" customHeight="1">
      <c r="A15" s="1107"/>
      <c r="B15" s="1108" t="s">
        <v>34</v>
      </c>
      <c r="C15" s="542">
        <v>11</v>
      </c>
      <c r="D15" s="2" t="s">
        <v>35</v>
      </c>
      <c r="E15" s="738" t="s">
        <v>1299</v>
      </c>
      <c r="F15" s="3" t="s">
        <v>30</v>
      </c>
      <c r="G15" s="3"/>
      <c r="H15" s="3"/>
      <c r="I15" s="3"/>
      <c r="J15" s="3" t="s">
        <v>22</v>
      </c>
      <c r="K15" s="3"/>
      <c r="L15" s="3"/>
      <c r="M15" s="621" t="s">
        <v>1250</v>
      </c>
    </row>
    <row r="16" spans="1:13" ht="70" customHeight="1">
      <c r="A16" s="1107"/>
      <c r="B16" s="1108"/>
      <c r="C16" s="542">
        <v>12</v>
      </c>
      <c r="D16" s="2" t="s">
        <v>36</v>
      </c>
      <c r="E16" s="735" t="s">
        <v>1236</v>
      </c>
      <c r="F16" s="745"/>
      <c r="G16" s="747" t="str">
        <f ca="1">HYPERLINK(CONCATENATE("[",MID(CELL("filename"),FIND("[",CELL("filename"))+1,FIND("]",CELL("filename"))-FIND("[",CELL("filename"))-1),"]","'",C16,"'","!A1"),"○")</f>
        <v>○</v>
      </c>
      <c r="H16" s="3" t="s">
        <v>22</v>
      </c>
      <c r="I16" s="3"/>
      <c r="J16" s="3"/>
      <c r="K16" s="3"/>
      <c r="L16" s="3"/>
      <c r="M16" s="622" t="s">
        <v>1653</v>
      </c>
    </row>
    <row r="17" spans="1:13" ht="70" customHeight="1">
      <c r="A17" s="1107"/>
      <c r="B17" s="1108"/>
      <c r="C17" s="542">
        <v>13</v>
      </c>
      <c r="D17" s="2" t="s">
        <v>38</v>
      </c>
      <c r="E17" s="735" t="s">
        <v>1300</v>
      </c>
      <c r="F17" s="3" t="s">
        <v>30</v>
      </c>
      <c r="G17" s="3"/>
      <c r="H17" s="3" t="s">
        <v>37</v>
      </c>
      <c r="I17" s="3"/>
      <c r="J17" s="3"/>
      <c r="K17" s="3"/>
      <c r="L17" s="3"/>
      <c r="M17" s="621" t="s">
        <v>1301</v>
      </c>
    </row>
    <row r="18" spans="1:13" ht="70" customHeight="1">
      <c r="A18" s="1107"/>
      <c r="B18" s="1108"/>
      <c r="C18" s="542">
        <v>14</v>
      </c>
      <c r="D18" s="2" t="s">
        <v>39</v>
      </c>
      <c r="E18" s="735" t="s">
        <v>1300</v>
      </c>
      <c r="F18" s="3" t="s">
        <v>30</v>
      </c>
      <c r="G18" s="3"/>
      <c r="H18" s="3" t="s">
        <v>37</v>
      </c>
      <c r="I18" s="3"/>
      <c r="J18" s="3"/>
      <c r="K18" s="3"/>
      <c r="L18" s="3"/>
      <c r="M18" s="621" t="s">
        <v>1654</v>
      </c>
    </row>
    <row r="19" spans="1:13" ht="70" customHeight="1">
      <c r="A19" s="1107"/>
      <c r="B19" s="1108"/>
      <c r="C19" s="542">
        <v>15</v>
      </c>
      <c r="D19" s="2" t="s">
        <v>40</v>
      </c>
      <c r="E19" s="734" t="s">
        <v>1215</v>
      </c>
      <c r="F19" s="931" t="str">
        <f ca="1">HYPERLINK(CONCATENATE("[",MID(CELL("filename"),FIND("[",CELL("filename"))+1,FIND("]",CELL("filename"))-FIND("[",CELL("filename"))-1),"]","'",C19,"'","!A1"),"□")</f>
        <v>□</v>
      </c>
      <c r="G19" s="3"/>
      <c r="H19" s="3" t="s">
        <v>37</v>
      </c>
      <c r="I19" s="3"/>
      <c r="J19" s="3"/>
      <c r="K19" s="3"/>
      <c r="L19" s="3"/>
      <c r="M19" s="621" t="s">
        <v>1655</v>
      </c>
    </row>
    <row r="20" spans="1:13" ht="70" customHeight="1">
      <c r="A20" s="1107"/>
      <c r="B20" s="1108"/>
      <c r="C20" s="542">
        <v>16</v>
      </c>
      <c r="D20" s="2" t="s">
        <v>41</v>
      </c>
      <c r="E20" s="734" t="s">
        <v>1216</v>
      </c>
      <c r="F20" s="931" t="str">
        <f ca="1">HYPERLINK(CONCATENATE("[",MID(CELL("filename"),FIND("[",CELL("filename"))+1,FIND("]",CELL("filename"))-FIND("[",CELL("filename"))-1),"]","'",C20,"'","!A1"),"□")</f>
        <v>□</v>
      </c>
      <c r="G20" s="3"/>
      <c r="H20" s="3" t="s">
        <v>37</v>
      </c>
      <c r="I20" s="3"/>
      <c r="J20" s="3"/>
      <c r="K20" s="3"/>
      <c r="L20" s="3"/>
      <c r="M20" s="621" t="s">
        <v>1655</v>
      </c>
    </row>
    <row r="21" spans="1:13" ht="70" customHeight="1">
      <c r="A21" s="1107"/>
      <c r="B21" s="1108" t="s">
        <v>42</v>
      </c>
      <c r="C21" s="542">
        <v>17</v>
      </c>
      <c r="D21" s="2" t="s">
        <v>43</v>
      </c>
      <c r="E21" s="738" t="s">
        <v>1302</v>
      </c>
      <c r="F21" s="3" t="s">
        <v>30</v>
      </c>
      <c r="G21" s="3"/>
      <c r="H21" s="3" t="s">
        <v>22</v>
      </c>
      <c r="I21" s="3"/>
      <c r="J21" s="3"/>
      <c r="K21" s="3"/>
      <c r="L21" s="3"/>
      <c r="M21" s="621"/>
    </row>
    <row r="22" spans="1:13" ht="70" customHeight="1">
      <c r="A22" s="1107"/>
      <c r="B22" s="1108"/>
      <c r="C22" s="737">
        <v>18</v>
      </c>
      <c r="D22" s="736" t="s">
        <v>1212</v>
      </c>
      <c r="E22" s="738" t="s">
        <v>1237</v>
      </c>
      <c r="F22" s="931" t="str">
        <f ca="1">HYPERLINK(CONCATENATE("[",MID(CELL("filename"),FIND("[",CELL("filename"))+1,FIND("]",CELL("filename"))-FIND("[",CELL("filename"))-1),"]","'",C22,"'","!A1"),"□")</f>
        <v>□</v>
      </c>
      <c r="G22" s="739"/>
      <c r="H22" s="3" t="s">
        <v>22</v>
      </c>
      <c r="I22" s="739"/>
      <c r="J22" s="739"/>
      <c r="K22" s="739"/>
      <c r="L22" s="739"/>
      <c r="M22" s="621" t="s">
        <v>1211</v>
      </c>
    </row>
    <row r="23" spans="1:13" ht="70" customHeight="1">
      <c r="A23" s="1107"/>
      <c r="B23" s="1108"/>
      <c r="C23" s="542">
        <v>19</v>
      </c>
      <c r="D23" s="2" t="s">
        <v>44</v>
      </c>
      <c r="E23" s="738" t="s">
        <v>1217</v>
      </c>
      <c r="F23" s="3" t="s">
        <v>30</v>
      </c>
      <c r="G23" s="3"/>
      <c r="H23" s="3" t="s">
        <v>22</v>
      </c>
      <c r="I23" s="3"/>
      <c r="J23" s="3"/>
      <c r="K23" s="3"/>
      <c r="L23" s="3"/>
      <c r="M23" s="621" t="s">
        <v>45</v>
      </c>
    </row>
    <row r="24" spans="1:13" ht="70" customHeight="1">
      <c r="A24" s="1107"/>
      <c r="B24" s="1108"/>
      <c r="C24" s="542">
        <v>20</v>
      </c>
      <c r="D24" s="2" t="s">
        <v>46</v>
      </c>
      <c r="E24" s="738" t="s">
        <v>1303</v>
      </c>
      <c r="F24" s="3" t="s">
        <v>30</v>
      </c>
      <c r="G24" s="3"/>
      <c r="H24" s="3" t="s">
        <v>22</v>
      </c>
      <c r="I24" s="3"/>
      <c r="J24" s="3"/>
      <c r="K24" s="3"/>
      <c r="L24" s="3"/>
      <c r="M24" s="621"/>
    </row>
    <row r="25" spans="1:13" ht="70" customHeight="1">
      <c r="A25" s="1107"/>
      <c r="B25" s="1108"/>
      <c r="C25" s="542">
        <v>21</v>
      </c>
      <c r="D25" s="2" t="s">
        <v>47</v>
      </c>
      <c r="E25" s="738" t="s">
        <v>1303</v>
      </c>
      <c r="F25" s="3" t="s">
        <v>30</v>
      </c>
      <c r="G25" s="3"/>
      <c r="H25" s="3" t="s">
        <v>22</v>
      </c>
      <c r="I25" s="3"/>
      <c r="J25" s="3"/>
      <c r="K25" s="3"/>
      <c r="L25" s="3"/>
      <c r="M25" s="621" t="s">
        <v>48</v>
      </c>
    </row>
    <row r="26" spans="1:13" ht="70" customHeight="1">
      <c r="A26" s="1107"/>
      <c r="B26" s="1108" t="s">
        <v>49</v>
      </c>
      <c r="C26" s="542">
        <v>22</v>
      </c>
      <c r="D26" s="2" t="s">
        <v>50</v>
      </c>
      <c r="E26" s="734" t="s">
        <v>1304</v>
      </c>
      <c r="F26" s="931" t="str">
        <f ca="1">HYPERLINK(CONCATENATE("[",MID(CELL("filename"),FIND("[",CELL("filename"))+1,FIND("]",CELL("filename"))-FIND("[",CELL("filename"))-1),"]","'",C26,"'","!A1"),"□")</f>
        <v>□</v>
      </c>
      <c r="G26" s="745"/>
      <c r="H26" s="3" t="s">
        <v>22</v>
      </c>
      <c r="I26" s="3"/>
      <c r="J26" s="3"/>
      <c r="K26" s="3"/>
      <c r="L26" s="3"/>
      <c r="M26" s="621" t="s">
        <v>51</v>
      </c>
    </row>
    <row r="27" spans="1:13" ht="70" customHeight="1">
      <c r="A27" s="1107"/>
      <c r="B27" s="1108"/>
      <c r="C27" s="542">
        <v>23</v>
      </c>
      <c r="D27" s="2" t="s">
        <v>52</v>
      </c>
      <c r="E27" s="734" t="s">
        <v>1304</v>
      </c>
      <c r="F27" s="931" t="str">
        <f ca="1">HYPERLINK(CONCATENATE("[",MID(CELL("filename"),FIND("[",CELL("filename"))+1,FIND("]",CELL("filename"))-FIND("[",CELL("filename"))-1),"]","'",C27,"'","!A1"),"□")</f>
        <v>□</v>
      </c>
      <c r="G27" s="745"/>
      <c r="H27" s="3" t="s">
        <v>22</v>
      </c>
      <c r="I27" s="3"/>
      <c r="J27" s="3"/>
      <c r="K27" s="3"/>
      <c r="L27" s="3"/>
      <c r="M27" s="621" t="s">
        <v>51</v>
      </c>
    </row>
    <row r="28" spans="1:13" ht="70" customHeight="1">
      <c r="A28" s="1107"/>
      <c r="B28" s="1108"/>
      <c r="C28" s="542">
        <v>24</v>
      </c>
      <c r="D28" s="2" t="s">
        <v>1149</v>
      </c>
      <c r="E28" s="734" t="s">
        <v>1304</v>
      </c>
      <c r="F28" s="931" t="str">
        <f ca="1">HYPERLINK(CONCATENATE("[",MID(CELL("filename"),FIND("[",CELL("filename"))+1,FIND("]",CELL("filename"))-FIND("[",CELL("filename"))-1),"]","'",C28,"'","!A1"),"□")</f>
        <v>□</v>
      </c>
      <c r="G28" s="745"/>
      <c r="H28" s="3" t="s">
        <v>22</v>
      </c>
      <c r="I28" s="3"/>
      <c r="J28" s="3"/>
      <c r="K28" s="3"/>
      <c r="L28" s="3"/>
      <c r="M28" s="621" t="s">
        <v>1244</v>
      </c>
    </row>
    <row r="29" spans="1:13" ht="70" customHeight="1">
      <c r="A29" s="1104" t="s">
        <v>53</v>
      </c>
      <c r="B29" s="1104" t="s">
        <v>54</v>
      </c>
      <c r="C29" s="542">
        <v>25</v>
      </c>
      <c r="D29" s="2" t="s">
        <v>55</v>
      </c>
      <c r="E29" s="735"/>
      <c r="F29" s="745"/>
      <c r="G29" s="747" t="str">
        <f ca="1">HYPERLINK(CONCATENATE("[",MID(CELL("filename"),FIND("[",CELL("filename"))+1,FIND("]",CELL("filename"))-FIND("[",CELL("filename"))-1),"]","'",C29,"'","!A1"),"○")</f>
        <v>○</v>
      </c>
      <c r="H29" s="3" t="s">
        <v>22</v>
      </c>
      <c r="I29" s="596"/>
      <c r="J29" s="596"/>
      <c r="K29" s="596"/>
      <c r="L29" s="596"/>
      <c r="M29" s="621"/>
    </row>
    <row r="30" spans="1:13" ht="70" customHeight="1">
      <c r="A30" s="1105"/>
      <c r="B30" s="1105"/>
      <c r="C30" s="542">
        <v>26</v>
      </c>
      <c r="D30" s="2" t="s">
        <v>56</v>
      </c>
      <c r="E30" s="738" t="s">
        <v>1305</v>
      </c>
      <c r="F30" s="3" t="s">
        <v>30</v>
      </c>
      <c r="G30" s="3"/>
      <c r="H30" s="3" t="s">
        <v>22</v>
      </c>
      <c r="I30" s="3"/>
      <c r="J30" s="3"/>
      <c r="K30" s="3"/>
      <c r="L30" s="3"/>
      <c r="M30" s="621" t="s">
        <v>1251</v>
      </c>
    </row>
    <row r="31" spans="1:13" ht="70" customHeight="1">
      <c r="A31" s="1105"/>
      <c r="B31" s="1105"/>
      <c r="C31" s="542">
        <v>27</v>
      </c>
      <c r="D31" s="2" t="s">
        <v>57</v>
      </c>
      <c r="E31" s="738" t="s">
        <v>1305</v>
      </c>
      <c r="F31" s="3" t="s">
        <v>30</v>
      </c>
      <c r="G31" s="3"/>
      <c r="H31" s="3"/>
      <c r="I31" s="3"/>
      <c r="J31" s="3" t="s">
        <v>22</v>
      </c>
      <c r="K31" s="3"/>
      <c r="L31" s="3"/>
      <c r="M31" s="621" t="s">
        <v>58</v>
      </c>
    </row>
    <row r="32" spans="1:13" ht="70" customHeight="1">
      <c r="A32" s="1105"/>
      <c r="B32" s="1105"/>
      <c r="C32" s="542">
        <v>28</v>
      </c>
      <c r="D32" s="2" t="s">
        <v>845</v>
      </c>
      <c r="E32" s="735" t="s">
        <v>1306</v>
      </c>
      <c r="F32" s="931" t="str">
        <f ca="1">HYPERLINK(CONCATENATE("[",MID(CELL("filename"),FIND("[",CELL("filename"))+1,FIND("]",CELL("filename"))-FIND("[",CELL("filename"))-1),"]","'",C32,"'","!A1"),"□")</f>
        <v>□</v>
      </c>
      <c r="G32" s="745"/>
      <c r="H32" s="3" t="s">
        <v>37</v>
      </c>
      <c r="I32" s="3"/>
      <c r="J32" s="3"/>
      <c r="K32" s="3"/>
      <c r="L32" s="3"/>
      <c r="M32" s="621" t="s">
        <v>1248</v>
      </c>
    </row>
    <row r="33" spans="1:13" ht="70" customHeight="1">
      <c r="A33" s="1105"/>
      <c r="B33" s="1105"/>
      <c r="C33" s="542">
        <v>29</v>
      </c>
      <c r="D33" s="2" t="s">
        <v>844</v>
      </c>
      <c r="E33" s="734" t="s">
        <v>1307</v>
      </c>
      <c r="F33" s="3" t="s">
        <v>30</v>
      </c>
      <c r="G33" s="746"/>
      <c r="H33" s="3" t="s">
        <v>22</v>
      </c>
      <c r="I33" s="3"/>
      <c r="J33" s="3"/>
      <c r="K33" s="3"/>
      <c r="L33" s="3"/>
      <c r="M33" s="621" t="s">
        <v>843</v>
      </c>
    </row>
    <row r="34" spans="1:13" ht="70" customHeight="1">
      <c r="A34" s="1105"/>
      <c r="B34" s="1105"/>
      <c r="C34" s="542">
        <v>30</v>
      </c>
      <c r="D34" s="2" t="s">
        <v>59</v>
      </c>
      <c r="E34" s="743"/>
      <c r="F34" s="3" t="s">
        <v>30</v>
      </c>
      <c r="G34" s="3"/>
      <c r="H34" s="3"/>
      <c r="I34" s="3"/>
      <c r="J34" s="3" t="s">
        <v>22</v>
      </c>
      <c r="K34" s="3"/>
      <c r="L34" s="3"/>
      <c r="M34" s="621" t="s">
        <v>60</v>
      </c>
    </row>
    <row r="35" spans="1:13" ht="70" customHeight="1">
      <c r="A35" s="1105"/>
      <c r="B35" s="1105"/>
      <c r="C35" s="542">
        <v>31</v>
      </c>
      <c r="D35" s="2" t="s">
        <v>61</v>
      </c>
      <c r="E35" s="738" t="s">
        <v>1308</v>
      </c>
      <c r="F35" s="3" t="s">
        <v>30</v>
      </c>
      <c r="G35" s="746"/>
      <c r="H35" s="3" t="s">
        <v>37</v>
      </c>
      <c r="I35" s="3"/>
      <c r="J35" s="3"/>
      <c r="K35" s="3"/>
      <c r="L35" s="3"/>
      <c r="M35" s="621" t="s">
        <v>62</v>
      </c>
    </row>
    <row r="36" spans="1:13" ht="70" customHeight="1">
      <c r="A36" s="1105"/>
      <c r="B36" s="1105"/>
      <c r="C36" s="542">
        <v>32</v>
      </c>
      <c r="D36" s="2" t="s">
        <v>63</v>
      </c>
      <c r="E36" s="735" t="s">
        <v>1309</v>
      </c>
      <c r="F36" s="931" t="str">
        <f ca="1">HYPERLINK(CONCATENATE("[",MID(CELL("filename"),FIND("[",CELL("filename"))+1,FIND("]",CELL("filename"))-FIND("[",CELL("filename"))-1),"]","'",C36,"'","!A1"),"□")</f>
        <v>□</v>
      </c>
      <c r="G36" s="746"/>
      <c r="H36" s="3" t="s">
        <v>22</v>
      </c>
      <c r="I36" s="3"/>
      <c r="J36" s="3"/>
      <c r="K36" s="3"/>
      <c r="L36" s="3"/>
      <c r="M36" s="621"/>
    </row>
    <row r="37" spans="1:13" ht="70" customHeight="1">
      <c r="A37" s="1105"/>
      <c r="B37" s="1105"/>
      <c r="C37" s="542">
        <v>33</v>
      </c>
      <c r="D37" s="2" t="s">
        <v>64</v>
      </c>
      <c r="E37" s="738" t="s">
        <v>1310</v>
      </c>
      <c r="F37" s="3" t="s">
        <v>30</v>
      </c>
      <c r="G37" s="3"/>
      <c r="H37" s="3" t="s">
        <v>1245</v>
      </c>
      <c r="I37" s="3"/>
      <c r="J37" s="3"/>
      <c r="K37" s="3" t="s">
        <v>22</v>
      </c>
      <c r="L37" s="3"/>
      <c r="M37" s="621"/>
    </row>
    <row r="38" spans="1:13" ht="70" customHeight="1">
      <c r="A38" s="1105"/>
      <c r="B38" s="1105"/>
      <c r="C38" s="542">
        <v>34</v>
      </c>
      <c r="D38" s="2" t="s">
        <v>65</v>
      </c>
      <c r="E38" s="734" t="s">
        <v>1311</v>
      </c>
      <c r="F38" s="931" t="str">
        <f ca="1">HYPERLINK(CONCATENATE("[",MID(CELL("filename"),FIND("[",CELL("filename"))+1,FIND("]",CELL("filename"))-FIND("[",CELL("filename"))-1),"]","'",C38,"'","!A1"),"□")</f>
        <v>□</v>
      </c>
      <c r="G38" s="746"/>
      <c r="H38" s="3" t="s">
        <v>37</v>
      </c>
      <c r="I38" s="3"/>
      <c r="J38" s="3" t="s">
        <v>22</v>
      </c>
      <c r="K38" s="3"/>
      <c r="L38" s="3"/>
      <c r="M38" s="621" t="s">
        <v>1246</v>
      </c>
    </row>
    <row r="39" spans="1:13" ht="70" customHeight="1">
      <c r="A39" s="1106"/>
      <c r="B39" s="1106"/>
      <c r="C39" s="542">
        <v>35</v>
      </c>
      <c r="D39" s="2" t="s">
        <v>66</v>
      </c>
      <c r="E39" s="738" t="s">
        <v>1312</v>
      </c>
      <c r="F39" s="931" t="str">
        <f ca="1">HYPERLINK(CONCATENATE("[",MID(CELL("filename"),FIND("[",CELL("filename"))+1,FIND("]",CELL("filename"))-FIND("[",CELL("filename"))-1),"]","'",C39,"'","!A1"),"▲")</f>
        <v>▲</v>
      </c>
      <c r="G39" s="745"/>
      <c r="H39" s="3" t="s">
        <v>22</v>
      </c>
      <c r="I39" s="3"/>
      <c r="J39" s="3"/>
      <c r="K39" s="3" t="s">
        <v>22</v>
      </c>
      <c r="L39" s="3"/>
      <c r="M39" s="621" t="s">
        <v>1252</v>
      </c>
    </row>
    <row r="40" spans="1:13" ht="70" customHeight="1">
      <c r="A40" s="1104" t="s">
        <v>68</v>
      </c>
      <c r="B40" s="1104" t="s">
        <v>69</v>
      </c>
      <c r="C40" s="542">
        <v>36</v>
      </c>
      <c r="D40" s="2" t="s">
        <v>67</v>
      </c>
      <c r="E40" s="735" t="s">
        <v>1313</v>
      </c>
      <c r="F40" s="745"/>
      <c r="G40" s="747" t="str">
        <f t="shared" ref="G40:G58" ca="1" si="0">HYPERLINK(CONCATENATE("[",MID(CELL("filename"),FIND("[",CELL("filename"))+1,FIND("]",CELL("filename"))-FIND("[",CELL("filename"))-1),"]","'",C40,"'","!A1"),"○")</f>
        <v>○</v>
      </c>
      <c r="H40" s="3" t="s">
        <v>22</v>
      </c>
      <c r="I40" s="3"/>
      <c r="J40" s="3"/>
      <c r="K40" s="3"/>
      <c r="L40" s="3"/>
      <c r="M40" s="623"/>
    </row>
    <row r="41" spans="1:13" ht="70" customHeight="1">
      <c r="A41" s="1105"/>
      <c r="B41" s="1105"/>
      <c r="C41" s="542">
        <v>37</v>
      </c>
      <c r="D41" s="2" t="s">
        <v>949</v>
      </c>
      <c r="E41" s="743" t="s">
        <v>1238</v>
      </c>
      <c r="F41" s="746"/>
      <c r="G41" s="932" t="str">
        <f t="shared" ca="1" si="0"/>
        <v>○</v>
      </c>
      <c r="H41" s="3"/>
      <c r="I41" s="3" t="s">
        <v>70</v>
      </c>
      <c r="J41" s="3"/>
      <c r="K41" s="3"/>
      <c r="L41" s="3"/>
      <c r="M41" s="621"/>
    </row>
    <row r="42" spans="1:13" ht="70" customHeight="1">
      <c r="A42" s="1105"/>
      <c r="B42" s="1105"/>
      <c r="C42" s="542">
        <v>38</v>
      </c>
      <c r="D42" s="2" t="s">
        <v>71</v>
      </c>
      <c r="E42" s="735" t="s">
        <v>1239</v>
      </c>
      <c r="F42" s="746"/>
      <c r="G42" s="747" t="str">
        <f ca="1">HYPERLINK(CONCATENATE("[",MID(CELL("filename"),FIND("[",CELL("filename"))+1,FIND("]",CELL("filename"))-FIND("[",CELL("filename"))-1),"]","'",C42-28,"'","!A1"),"○")</f>
        <v>○</v>
      </c>
      <c r="H42" s="3"/>
      <c r="I42" s="3" t="s">
        <v>70</v>
      </c>
      <c r="J42" s="3"/>
      <c r="K42" s="3"/>
      <c r="L42" s="3"/>
      <c r="M42" s="621" t="s">
        <v>1521</v>
      </c>
    </row>
    <row r="43" spans="1:13" ht="70" customHeight="1">
      <c r="A43" s="1105"/>
      <c r="B43" s="1105"/>
      <c r="C43" s="542">
        <v>39</v>
      </c>
      <c r="D43" s="2" t="s">
        <v>72</v>
      </c>
      <c r="E43" s="735" t="s">
        <v>1240</v>
      </c>
      <c r="F43" s="3"/>
      <c r="G43" s="747" t="str">
        <f t="shared" ca="1" si="0"/>
        <v>○</v>
      </c>
      <c r="H43" s="3"/>
      <c r="I43" s="3" t="s">
        <v>22</v>
      </c>
      <c r="J43" s="3"/>
      <c r="K43" s="3"/>
      <c r="L43" s="3"/>
      <c r="M43" s="621"/>
    </row>
    <row r="44" spans="1:13" ht="70" customHeight="1">
      <c r="A44" s="1105"/>
      <c r="B44" s="1105"/>
      <c r="C44" s="542">
        <v>40</v>
      </c>
      <c r="D44" s="2" t="s">
        <v>74</v>
      </c>
      <c r="E44" s="735" t="s">
        <v>73</v>
      </c>
      <c r="F44" s="3"/>
      <c r="G44" s="747" t="str">
        <f t="shared" ca="1" si="0"/>
        <v>○</v>
      </c>
      <c r="H44" s="3"/>
      <c r="I44" s="3" t="s">
        <v>22</v>
      </c>
      <c r="J44" s="3"/>
      <c r="K44" s="3"/>
      <c r="L44" s="3"/>
      <c r="M44" s="621"/>
    </row>
    <row r="45" spans="1:13" ht="70" customHeight="1">
      <c r="A45" s="1105"/>
      <c r="B45" s="1105"/>
      <c r="C45" s="542">
        <v>41</v>
      </c>
      <c r="D45" s="2" t="s">
        <v>75</v>
      </c>
      <c r="E45" s="743" t="s">
        <v>73</v>
      </c>
      <c r="F45" s="746"/>
      <c r="G45" s="747" t="str">
        <f ca="1">HYPERLINK(CONCATENATE("[",MID(CELL("filename"),FIND("[",CELL("filename"))+1,FIND("]",CELL("filename"))-FIND("[",CELL("filename"))-1),"]","'",C45-31,"'","!A1"),"○")</f>
        <v>○</v>
      </c>
      <c r="H45" s="3"/>
      <c r="I45" s="3" t="s">
        <v>22</v>
      </c>
      <c r="J45" s="3"/>
      <c r="K45" s="3"/>
      <c r="L45" s="3"/>
      <c r="M45" s="621" t="s">
        <v>1521</v>
      </c>
    </row>
    <row r="46" spans="1:13" ht="70" customHeight="1">
      <c r="A46" s="1105"/>
      <c r="B46" s="1105"/>
      <c r="C46" s="542">
        <v>42</v>
      </c>
      <c r="D46" s="2" t="s">
        <v>76</v>
      </c>
      <c r="E46" s="743" t="s">
        <v>1053</v>
      </c>
      <c r="F46" s="746"/>
      <c r="G46" s="747" t="str">
        <f t="shared" ca="1" si="0"/>
        <v>○</v>
      </c>
      <c r="H46" s="3"/>
      <c r="I46" s="3" t="s">
        <v>22</v>
      </c>
      <c r="J46" s="3"/>
      <c r="K46" s="3"/>
      <c r="L46" s="3"/>
      <c r="M46" s="621"/>
    </row>
    <row r="47" spans="1:13" ht="70" customHeight="1">
      <c r="A47" s="1105"/>
      <c r="B47" s="1105"/>
      <c r="C47" s="542">
        <v>43</v>
      </c>
      <c r="D47" s="2" t="s">
        <v>77</v>
      </c>
      <c r="E47" s="735" t="s">
        <v>1314</v>
      </c>
      <c r="F47" s="746"/>
      <c r="G47" s="747" t="str">
        <f ca="1">HYPERLINK(CONCATENATE("[",MID(CELL("filename"),FIND("[",CELL("filename"))+1,FIND("]",CELL("filename"))-FIND("[",CELL("filename"))-1),"]","'",C47-33,"'","!A1"),"○")</f>
        <v>○</v>
      </c>
      <c r="H47" s="3"/>
      <c r="I47" s="3" t="s">
        <v>22</v>
      </c>
      <c r="J47" s="3"/>
      <c r="K47" s="3"/>
      <c r="L47" s="3"/>
      <c r="M47" s="621" t="s">
        <v>1521</v>
      </c>
    </row>
    <row r="48" spans="1:13" ht="70" customHeight="1">
      <c r="A48" s="1105"/>
      <c r="B48" s="1105"/>
      <c r="C48" s="542">
        <v>44</v>
      </c>
      <c r="D48" s="2" t="s">
        <v>78</v>
      </c>
      <c r="E48" s="735" t="s">
        <v>1315</v>
      </c>
      <c r="F48" s="745"/>
      <c r="G48" s="747" t="str">
        <f t="shared" ca="1" si="0"/>
        <v>○</v>
      </c>
      <c r="H48" s="3"/>
      <c r="I48" s="3" t="s">
        <v>0</v>
      </c>
      <c r="J48" s="3"/>
      <c r="K48" s="3"/>
      <c r="L48" s="3"/>
      <c r="M48" s="621"/>
    </row>
    <row r="49" spans="1:15" ht="70" customHeight="1">
      <c r="A49" s="1105"/>
      <c r="B49" s="1105"/>
      <c r="C49" s="542">
        <v>45</v>
      </c>
      <c r="D49" s="2" t="s">
        <v>79</v>
      </c>
      <c r="E49" s="735" t="s">
        <v>1316</v>
      </c>
      <c r="F49" s="745"/>
      <c r="G49" s="747" t="str">
        <f t="shared" ca="1" si="0"/>
        <v>○</v>
      </c>
      <c r="H49" s="3"/>
      <c r="I49" s="3" t="s">
        <v>0</v>
      </c>
      <c r="J49" s="3"/>
      <c r="K49" s="3"/>
      <c r="L49" s="3"/>
      <c r="M49" s="621"/>
    </row>
    <row r="50" spans="1:15" ht="70" customHeight="1">
      <c r="A50" s="1105"/>
      <c r="B50" s="1105"/>
      <c r="C50" s="542">
        <v>46</v>
      </c>
      <c r="D50" s="2" t="s">
        <v>952</v>
      </c>
      <c r="E50" s="735" t="s">
        <v>1317</v>
      </c>
      <c r="F50" s="745"/>
      <c r="G50" s="747" t="str">
        <f t="shared" ca="1" si="0"/>
        <v>○</v>
      </c>
      <c r="H50" s="3"/>
      <c r="I50" s="3" t="s">
        <v>953</v>
      </c>
      <c r="J50" s="3"/>
      <c r="K50" s="3"/>
      <c r="L50" s="3"/>
      <c r="M50" s="621"/>
    </row>
    <row r="51" spans="1:15" ht="70" customHeight="1">
      <c r="A51" s="1105"/>
      <c r="B51" s="1105"/>
      <c r="C51" s="542">
        <v>47</v>
      </c>
      <c r="D51" s="2" t="s">
        <v>80</v>
      </c>
      <c r="E51" s="735" t="s">
        <v>1318</v>
      </c>
      <c r="F51" s="746"/>
      <c r="G51" s="747" t="str">
        <f t="shared" ca="1" si="0"/>
        <v>○</v>
      </c>
      <c r="H51" s="3"/>
      <c r="I51" s="3" t="s">
        <v>22</v>
      </c>
      <c r="J51" s="608"/>
      <c r="K51" s="608"/>
      <c r="L51" s="608"/>
      <c r="M51" s="623"/>
    </row>
    <row r="52" spans="1:15" ht="70" customHeight="1">
      <c r="A52" s="1105"/>
      <c r="B52" s="1106"/>
      <c r="C52" s="542">
        <v>48</v>
      </c>
      <c r="D52" s="2" t="s">
        <v>978</v>
      </c>
      <c r="E52" s="743" t="s">
        <v>1054</v>
      </c>
      <c r="F52" s="746"/>
      <c r="G52" s="747" t="str">
        <f t="shared" ca="1" si="0"/>
        <v>○</v>
      </c>
      <c r="H52" s="3"/>
      <c r="I52" s="3" t="s">
        <v>22</v>
      </c>
      <c r="J52" s="3"/>
      <c r="K52" s="3"/>
      <c r="L52" s="3"/>
      <c r="M52" s="621" t="s">
        <v>81</v>
      </c>
    </row>
    <row r="53" spans="1:15" ht="70" customHeight="1">
      <c r="A53" s="1105"/>
      <c r="B53" s="1109" t="s">
        <v>82</v>
      </c>
      <c r="C53" s="542">
        <v>49</v>
      </c>
      <c r="D53" s="2" t="s">
        <v>83</v>
      </c>
      <c r="E53" s="743" t="s">
        <v>84</v>
      </c>
      <c r="F53" s="931" t="str">
        <f ca="1">HYPERLINK(CONCATENATE("[",MID(CELL("filename"),FIND("[",CELL("filename"))+1,FIND("]",CELL("filename"))-FIND("[",CELL("filename"))-1),"]","'",C53,"'","!A1"),"■")</f>
        <v>■</v>
      </c>
      <c r="G53" s="745"/>
      <c r="H53" s="3" t="s">
        <v>22</v>
      </c>
      <c r="I53" s="608"/>
      <c r="J53" s="3"/>
      <c r="K53" s="3"/>
      <c r="L53" s="3"/>
      <c r="M53" s="621"/>
    </row>
    <row r="54" spans="1:15" ht="70" customHeight="1">
      <c r="A54" s="1105"/>
      <c r="B54" s="1109"/>
      <c r="C54" s="542">
        <v>50</v>
      </c>
      <c r="D54" s="2" t="s">
        <v>85</v>
      </c>
      <c r="E54" s="743" t="s">
        <v>86</v>
      </c>
      <c r="F54" s="746"/>
      <c r="G54" s="747" t="str">
        <f t="shared" ca="1" si="0"/>
        <v>○</v>
      </c>
      <c r="H54" s="3"/>
      <c r="I54" s="3" t="s">
        <v>70</v>
      </c>
      <c r="J54" s="3"/>
      <c r="K54" s="3"/>
      <c r="L54" s="3"/>
      <c r="M54" s="621"/>
    </row>
    <row r="55" spans="1:15" ht="70" customHeight="1">
      <c r="A55" s="1105"/>
      <c r="B55" s="4" t="s">
        <v>1040</v>
      </c>
      <c r="C55" s="542">
        <v>51</v>
      </c>
      <c r="D55" s="2" t="s">
        <v>1022</v>
      </c>
      <c r="E55" s="743" t="s">
        <v>87</v>
      </c>
      <c r="F55" s="746"/>
      <c r="G55" s="747" t="str">
        <f t="shared" ca="1" si="0"/>
        <v>○</v>
      </c>
      <c r="H55" s="3"/>
      <c r="I55" s="3" t="s">
        <v>70</v>
      </c>
      <c r="J55" s="3"/>
      <c r="K55" s="3"/>
      <c r="L55" s="3"/>
      <c r="M55" s="621" t="s">
        <v>88</v>
      </c>
    </row>
    <row r="56" spans="1:15" ht="70" customHeight="1">
      <c r="A56" s="1105"/>
      <c r="B56" s="1109" t="s">
        <v>89</v>
      </c>
      <c r="C56" s="542">
        <v>52</v>
      </c>
      <c r="D56" s="2" t="s">
        <v>1071</v>
      </c>
      <c r="E56" s="735" t="s">
        <v>1319</v>
      </c>
      <c r="F56" s="931" t="str">
        <f ca="1">HYPERLINK(CONCATENATE("[",MID(CELL("filename"),FIND("[",CELL("filename"))+1,FIND("]",CELL("filename"))-FIND("[",CELL("filename"))-1),"]","'",C56,"-1'","!A1"),"▲")</f>
        <v>▲</v>
      </c>
      <c r="G56" s="747" t="str">
        <f ca="1">HYPERLINK(CONCATENATE("[",MID(CELL("filename"),FIND("[",CELL("filename"))+1,FIND("]",CELL("filename"))-FIND("[",CELL("filename"))-1),"]","'",C56,"-2'","!A1"),"○")</f>
        <v>○</v>
      </c>
      <c r="H56" s="3"/>
      <c r="I56" s="3" t="s">
        <v>22</v>
      </c>
      <c r="J56" s="3"/>
      <c r="K56" s="3"/>
      <c r="L56" s="3"/>
      <c r="M56" s="621" t="s">
        <v>1114</v>
      </c>
    </row>
    <row r="57" spans="1:15" ht="70" customHeight="1">
      <c r="A57" s="1105"/>
      <c r="B57" s="1109"/>
      <c r="C57" s="542">
        <v>53</v>
      </c>
      <c r="D57" s="2" t="s">
        <v>1072</v>
      </c>
      <c r="E57" s="735" t="s">
        <v>1320</v>
      </c>
      <c r="F57" s="931" t="str">
        <f ca="1">HYPERLINK(CONCATENATE("[",MID(CELL("filename"),FIND("[",CELL("filename"))+1,FIND("]",CELL("filename"))-FIND("[",CELL("filename"))-1),"]","'",C57,"-1'","!A1"),"▲")</f>
        <v>▲</v>
      </c>
      <c r="G57" s="747" t="str">
        <f ca="1">HYPERLINK(CONCATENATE("[",MID(CELL("filename"),FIND("[",CELL("filename"))+1,FIND("]",CELL("filename"))-FIND("[",CELL("filename"))-1),"]","'",C57,"-2'","!A1"),"○")</f>
        <v>○</v>
      </c>
      <c r="H57" s="3"/>
      <c r="I57" s="3" t="s">
        <v>22</v>
      </c>
      <c r="J57" s="3"/>
      <c r="K57" s="3"/>
      <c r="L57" s="3"/>
      <c r="M57" s="621" t="s">
        <v>1115</v>
      </c>
    </row>
    <row r="58" spans="1:15" ht="70" customHeight="1">
      <c r="A58" s="1105"/>
      <c r="B58" s="1109"/>
      <c r="C58" s="542">
        <v>54</v>
      </c>
      <c r="D58" s="2" t="s">
        <v>1117</v>
      </c>
      <c r="E58" s="734" t="s">
        <v>1321</v>
      </c>
      <c r="F58" s="745"/>
      <c r="G58" s="747" t="str">
        <f t="shared" ca="1" si="0"/>
        <v>○</v>
      </c>
      <c r="H58" s="3"/>
      <c r="I58" s="3" t="s">
        <v>22</v>
      </c>
      <c r="J58" s="3"/>
      <c r="K58" s="3"/>
      <c r="L58" s="3"/>
      <c r="M58" s="621" t="s">
        <v>1118</v>
      </c>
    </row>
    <row r="59" spans="1:15" ht="70" customHeight="1">
      <c r="A59" s="1105"/>
      <c r="B59" s="1109" t="s">
        <v>34</v>
      </c>
      <c r="C59" s="542">
        <v>55</v>
      </c>
      <c r="D59" s="2" t="s">
        <v>90</v>
      </c>
      <c r="E59" s="735" t="s">
        <v>1322</v>
      </c>
      <c r="F59" s="3" t="s">
        <v>30</v>
      </c>
      <c r="G59" s="3"/>
      <c r="H59" s="3" t="s">
        <v>22</v>
      </c>
      <c r="I59" s="3"/>
      <c r="J59" s="3"/>
      <c r="K59" s="3"/>
      <c r="L59" s="3"/>
      <c r="M59" s="621" t="s">
        <v>1247</v>
      </c>
    </row>
    <row r="60" spans="1:15" ht="70" customHeight="1">
      <c r="A60" s="1106"/>
      <c r="B60" s="1109"/>
      <c r="C60" s="542">
        <v>56</v>
      </c>
      <c r="D60" s="2" t="s">
        <v>91</v>
      </c>
      <c r="E60" s="735" t="s">
        <v>1323</v>
      </c>
      <c r="F60" s="931" t="str">
        <f ca="1">HYPERLINK(CONCATENATE("[",MID(CELL("filename"),FIND("[",CELL("filename"))+1,FIND("]",CELL("filename"))-FIND("[",CELL("filename"))-1),"]","'",C60,"'","!A1"),"□")</f>
        <v>□</v>
      </c>
      <c r="G60" s="745"/>
      <c r="H60" s="3" t="s">
        <v>92</v>
      </c>
      <c r="I60" s="3"/>
      <c r="J60" s="3" t="s">
        <v>22</v>
      </c>
      <c r="K60" s="3"/>
      <c r="L60" s="3"/>
      <c r="M60" s="621" t="s">
        <v>93</v>
      </c>
    </row>
    <row r="61" spans="1:15" ht="70" customHeight="1">
      <c r="A61" s="1117" t="s">
        <v>94</v>
      </c>
      <c r="B61" s="1121" t="s">
        <v>19</v>
      </c>
      <c r="C61" s="542">
        <v>57</v>
      </c>
      <c r="D61" s="2" t="s">
        <v>95</v>
      </c>
      <c r="E61" s="735" t="s">
        <v>1324</v>
      </c>
      <c r="F61" s="746"/>
      <c r="G61" s="747" t="str">
        <f ca="1">HYPERLINK(CONCATENATE("[",MID(CELL("filename"),FIND("[",CELL("filename"))+1,FIND("]",CELL("filename"))-FIND("[",CELL("filename"))-1),"]","'",C61,"'","!A1"),"○")</f>
        <v>○</v>
      </c>
      <c r="H61" s="3"/>
      <c r="I61" s="3" t="s">
        <v>22</v>
      </c>
      <c r="J61" s="3"/>
      <c r="K61" s="3"/>
      <c r="L61" s="3"/>
      <c r="M61" s="621"/>
    </row>
    <row r="62" spans="1:15" ht="70" customHeight="1">
      <c r="A62" s="1118"/>
      <c r="B62" s="1121"/>
      <c r="C62" s="542">
        <v>58</v>
      </c>
      <c r="D62" s="2" t="s">
        <v>1461</v>
      </c>
      <c r="E62" s="735"/>
      <c r="F62" s="746"/>
      <c r="G62" s="747" t="str">
        <f ca="1">HYPERLINK(CONCATENATE("[",MID(CELL("filename"),FIND("[",CELL("filename"))+1,FIND("]",CELL("filename"))-FIND("[",CELL("filename"))-1),"]","'",C62,"'","!A1"),"○")</f>
        <v>○</v>
      </c>
      <c r="H62" s="3"/>
      <c r="I62" s="3" t="s">
        <v>22</v>
      </c>
      <c r="J62" s="3"/>
      <c r="K62" s="3"/>
      <c r="L62" s="3"/>
      <c r="M62" s="621"/>
    </row>
    <row r="63" spans="1:15" ht="70" customHeight="1">
      <c r="A63" s="1118"/>
      <c r="B63" s="1121"/>
      <c r="C63" s="542">
        <v>59</v>
      </c>
      <c r="D63" s="2" t="s">
        <v>1462</v>
      </c>
      <c r="E63" s="743" t="s">
        <v>96</v>
      </c>
      <c r="F63" s="746"/>
      <c r="G63" s="747" t="str">
        <f ca="1">HYPERLINK(CONCATENATE("[",MID(CELL("filename"),FIND("[",CELL("filename"))+1,FIND("]",CELL("filename"))-FIND("[",CELL("filename"))-1),"]","'",C63-49,"'","!A1"),"○")</f>
        <v>○</v>
      </c>
      <c r="H63" s="3"/>
      <c r="I63" s="3" t="s">
        <v>22</v>
      </c>
      <c r="J63" s="3"/>
      <c r="K63" s="3"/>
      <c r="L63" s="3"/>
      <c r="M63" s="621" t="s">
        <v>1521</v>
      </c>
    </row>
    <row r="64" spans="1:15" ht="70" customHeight="1">
      <c r="A64" s="1118"/>
      <c r="B64" s="1123" t="s">
        <v>1039</v>
      </c>
      <c r="C64" s="542">
        <v>60</v>
      </c>
      <c r="D64" s="1" t="s">
        <v>1178</v>
      </c>
      <c r="E64" s="734" t="s">
        <v>1325</v>
      </c>
      <c r="F64" s="3"/>
      <c r="G64" s="1052"/>
      <c r="H64" s="596" t="s">
        <v>22</v>
      </c>
      <c r="I64" s="596"/>
      <c r="J64" s="596"/>
      <c r="K64" s="596"/>
      <c r="L64" s="596"/>
      <c r="M64" s="621" t="s">
        <v>1656</v>
      </c>
      <c r="O64" s="742">
        <v>1</v>
      </c>
    </row>
    <row r="65" spans="1:15" ht="70" customHeight="1">
      <c r="A65" s="1118"/>
      <c r="B65" s="1124"/>
      <c r="C65" s="542">
        <v>61</v>
      </c>
      <c r="D65" s="1" t="s">
        <v>1177</v>
      </c>
      <c r="E65" s="734" t="s">
        <v>1326</v>
      </c>
      <c r="F65" s="3"/>
      <c r="G65" s="747"/>
      <c r="H65" s="596" t="s">
        <v>0</v>
      </c>
      <c r="I65" s="596"/>
      <c r="J65" s="596"/>
      <c r="K65" s="596"/>
      <c r="L65" s="596"/>
      <c r="M65" s="621" t="s">
        <v>1656</v>
      </c>
      <c r="O65" s="742">
        <v>1</v>
      </c>
    </row>
    <row r="66" spans="1:15" ht="70" customHeight="1">
      <c r="A66" s="1118"/>
      <c r="B66" s="1124"/>
      <c r="C66" s="542">
        <v>62</v>
      </c>
      <c r="D66" s="2" t="s">
        <v>97</v>
      </c>
      <c r="E66" s="734" t="s">
        <v>1241</v>
      </c>
      <c r="F66" s="745"/>
      <c r="G66" s="747" t="str">
        <f ca="1">HYPERLINK(CONCATENATE("[",MID(CELL("filename"),FIND("[",CELL("filename"))+1,FIND("]",CELL("filename"))-FIND("[",CELL("filename"))-1),"]","'",C66,"'","!A1"),"○")</f>
        <v>○</v>
      </c>
      <c r="H66" s="3" t="s">
        <v>22</v>
      </c>
      <c r="I66" s="3"/>
      <c r="J66" s="3"/>
      <c r="K66" s="3"/>
      <c r="L66" s="3"/>
      <c r="M66" s="621" t="s">
        <v>98</v>
      </c>
    </row>
    <row r="67" spans="1:15" ht="70" customHeight="1">
      <c r="A67" s="1118"/>
      <c r="B67" s="1124"/>
      <c r="C67" s="542">
        <v>63</v>
      </c>
      <c r="D67" s="2" t="s">
        <v>99</v>
      </c>
      <c r="E67" s="734" t="s">
        <v>1218</v>
      </c>
      <c r="F67" s="931" t="str">
        <f ca="1">HYPERLINK(CONCATENATE("[",MID(CELL("filename"),FIND("[",CELL("filename"))+1,FIND("]",CELL("filename"))-FIND("[",CELL("filename"))-1),"]","'",C67,"'","!A1"),"■")</f>
        <v>■</v>
      </c>
      <c r="G67" s="730"/>
      <c r="H67" s="3" t="s">
        <v>22</v>
      </c>
      <c r="I67" s="3"/>
      <c r="J67" s="608"/>
      <c r="K67" s="608"/>
      <c r="L67" s="608"/>
      <c r="M67" s="1051" t="s">
        <v>1560</v>
      </c>
    </row>
    <row r="68" spans="1:15" ht="70" customHeight="1">
      <c r="A68" s="1118"/>
      <c r="B68" s="1124"/>
      <c r="C68" s="542">
        <v>64</v>
      </c>
      <c r="D68" s="2" t="s">
        <v>100</v>
      </c>
      <c r="E68" s="734" t="s">
        <v>1327</v>
      </c>
      <c r="F68" s="745"/>
      <c r="G68" s="747" t="str">
        <f ca="1">HYPERLINK(CONCATENATE("[",MID(CELL("filename"),FIND("[",CELL("filename"))+1,FIND("]",CELL("filename"))-FIND("[",CELL("filename"))-1),"]","'",C68,"'","!A1"),"○")</f>
        <v>○</v>
      </c>
      <c r="H68" s="3" t="s">
        <v>22</v>
      </c>
      <c r="I68" s="3"/>
      <c r="J68" s="3"/>
      <c r="K68" s="3"/>
      <c r="L68" s="3"/>
      <c r="M68" s="621" t="s">
        <v>1657</v>
      </c>
    </row>
    <row r="69" spans="1:15" ht="70" customHeight="1">
      <c r="A69" s="1118"/>
      <c r="B69" s="1125"/>
      <c r="C69" s="542">
        <v>65</v>
      </c>
      <c r="D69" s="2" t="s">
        <v>101</v>
      </c>
      <c r="E69" s="734" t="s">
        <v>1328</v>
      </c>
      <c r="F69" s="730" t="s">
        <v>30</v>
      </c>
      <c r="G69" s="730"/>
      <c r="H69" s="608"/>
      <c r="I69" s="3"/>
      <c r="J69" s="3"/>
      <c r="K69" s="3"/>
      <c r="L69" s="3" t="s">
        <v>22</v>
      </c>
      <c r="M69" s="621" t="s">
        <v>1242</v>
      </c>
    </row>
    <row r="70" spans="1:15" ht="70" customHeight="1">
      <c r="A70" s="1119"/>
      <c r="B70" s="1117" t="s">
        <v>34</v>
      </c>
      <c r="C70" s="542">
        <v>66</v>
      </c>
      <c r="D70" s="2" t="s">
        <v>102</v>
      </c>
      <c r="E70" s="734" t="s">
        <v>1329</v>
      </c>
      <c r="F70" s="3" t="s">
        <v>30</v>
      </c>
      <c r="G70" s="3"/>
      <c r="H70" s="3" t="s">
        <v>37</v>
      </c>
      <c r="I70" s="3"/>
      <c r="J70" s="3"/>
      <c r="K70" s="3"/>
      <c r="L70" s="3"/>
      <c r="M70" s="621" t="s">
        <v>1330</v>
      </c>
    </row>
    <row r="71" spans="1:15" ht="70" customHeight="1">
      <c r="A71" s="1119"/>
      <c r="B71" s="1118"/>
      <c r="C71" s="542">
        <v>67</v>
      </c>
      <c r="D71" s="2" t="s">
        <v>103</v>
      </c>
      <c r="E71" s="734" t="s">
        <v>1329</v>
      </c>
      <c r="F71" s="3" t="s">
        <v>30</v>
      </c>
      <c r="G71" s="3"/>
      <c r="H71" s="3" t="s">
        <v>37</v>
      </c>
      <c r="I71" s="3"/>
      <c r="J71" s="3"/>
      <c r="K71" s="3"/>
      <c r="L71" s="3"/>
      <c r="M71" s="621" t="s">
        <v>1331</v>
      </c>
    </row>
    <row r="72" spans="1:15" ht="70" customHeight="1">
      <c r="A72" s="1119"/>
      <c r="B72" s="1118"/>
      <c r="C72" s="542">
        <v>68</v>
      </c>
      <c r="D72" s="2" t="s">
        <v>104</v>
      </c>
      <c r="E72" s="734" t="s">
        <v>1219</v>
      </c>
      <c r="F72" s="931" t="str">
        <f ca="1">HYPERLINK(CONCATENATE("[",MID(CELL("filename"),FIND("[",CELL("filename"))+1,FIND("]",CELL("filename"))-FIND("[",CELL("filename"))-1),"]","'",C72,"'","!A1"),"□")</f>
        <v>□</v>
      </c>
      <c r="G72" s="3"/>
      <c r="H72" s="3"/>
      <c r="I72" s="3"/>
      <c r="J72" s="3"/>
      <c r="K72" s="3"/>
      <c r="L72" s="3" t="s">
        <v>37</v>
      </c>
      <c r="M72" s="621" t="s">
        <v>1243</v>
      </c>
    </row>
    <row r="73" spans="1:15" ht="70" customHeight="1">
      <c r="A73" s="1119"/>
      <c r="B73" s="1118"/>
      <c r="C73" s="542">
        <v>69</v>
      </c>
      <c r="D73" s="2" t="s">
        <v>105</v>
      </c>
      <c r="E73" s="734" t="s">
        <v>1220</v>
      </c>
      <c r="F73" s="931" t="str">
        <f ca="1">HYPERLINK(CONCATENATE("[",MID(CELL("filename"),FIND("[",CELL("filename"))+1,FIND("]",CELL("filename"))-FIND("[",CELL("filename"))-1),"]","'",C73,"'","!A1"),"□")</f>
        <v>□</v>
      </c>
      <c r="G73" s="3"/>
      <c r="H73" s="3"/>
      <c r="I73" s="3"/>
      <c r="J73" s="3"/>
      <c r="K73" s="3"/>
      <c r="L73" s="3" t="s">
        <v>37</v>
      </c>
      <c r="M73" s="621" t="s">
        <v>1243</v>
      </c>
    </row>
    <row r="74" spans="1:15" ht="70" customHeight="1">
      <c r="A74" s="1120"/>
      <c r="B74" s="1122"/>
      <c r="C74" s="542">
        <v>70</v>
      </c>
      <c r="D74" s="2" t="s">
        <v>1221</v>
      </c>
      <c r="E74" s="735" t="s">
        <v>1222</v>
      </c>
      <c r="F74" s="745" t="str">
        <f ca="1">HYPERLINK(CONCATENATE("[",MID(CELL("filename"),FIND("[",CELL("filename"))+1,FIND("]",CELL("filename"))-FIND("[",CELL("filename"))-1),"]","'",C74,"'","!A1"),"□")</f>
        <v>□</v>
      </c>
      <c r="G74" s="1053"/>
      <c r="H74" s="3" t="s">
        <v>37</v>
      </c>
      <c r="I74" s="3"/>
      <c r="J74" s="3"/>
      <c r="K74" s="3"/>
      <c r="L74" s="3"/>
      <c r="M74" s="621" t="s">
        <v>1234</v>
      </c>
    </row>
    <row r="75" spans="1:15" ht="70" customHeight="1">
      <c r="A75" s="1126" t="s">
        <v>1463</v>
      </c>
      <c r="B75" s="1126" t="s">
        <v>1464</v>
      </c>
      <c r="C75" s="737">
        <v>71</v>
      </c>
      <c r="D75" s="736" t="s">
        <v>1561</v>
      </c>
      <c r="E75" s="734" t="s">
        <v>1465</v>
      </c>
      <c r="F75" s="931" t="str">
        <f ca="1">HYPERLINK(CONCATENATE("[",MID(CELL("filename"),FIND("[",CELL("filename"))+1,FIND("]",CELL("filename"))-FIND("[",CELL("filename"))-1),"]","'",C75,"'","!A1"),"□")</f>
        <v>□</v>
      </c>
      <c r="G75" s="747"/>
      <c r="H75" s="739" t="s">
        <v>37</v>
      </c>
      <c r="I75" s="747"/>
      <c r="J75" s="747"/>
      <c r="K75" s="739"/>
      <c r="L75" s="739"/>
      <c r="M75" s="1054" t="s">
        <v>1467</v>
      </c>
    </row>
    <row r="76" spans="1:15" ht="70" customHeight="1">
      <c r="A76" s="1127"/>
      <c r="B76" s="1127"/>
      <c r="C76" s="737">
        <v>72</v>
      </c>
      <c r="D76" s="736" t="s">
        <v>1562</v>
      </c>
      <c r="E76" s="734" t="s">
        <v>1465</v>
      </c>
      <c r="F76" s="931" t="str">
        <f ca="1">HYPERLINK(CONCATENATE("[",MID(CELL("filename"),FIND("[",CELL("filename"))+1,FIND("]",CELL("filename"))-FIND("[",CELL("filename"))-1),"]","'",C76,"'","!A1"),"□")</f>
        <v>□</v>
      </c>
      <c r="G76" s="747"/>
      <c r="H76" s="739" t="s">
        <v>37</v>
      </c>
      <c r="I76" s="747"/>
      <c r="J76" s="747"/>
      <c r="K76" s="739"/>
      <c r="L76" s="739"/>
      <c r="M76" s="1054" t="s">
        <v>1467</v>
      </c>
    </row>
    <row r="77" spans="1:15" ht="70" customHeight="1">
      <c r="A77" s="1127"/>
      <c r="B77" s="1127"/>
      <c r="C77" s="737">
        <v>73</v>
      </c>
      <c r="D77" s="736" t="s">
        <v>1469</v>
      </c>
      <c r="E77" s="734" t="s">
        <v>1465</v>
      </c>
      <c r="F77" s="931" t="str">
        <f ca="1">HYPERLINK(CONCATENATE("[",MID(CELL("filename"),FIND("[",CELL("filename"))+1,FIND("]",CELL("filename"))-FIND("[",CELL("filename"))-1),"]","'",C77,"'","!A1"),"◆")</f>
        <v>◆</v>
      </c>
      <c r="G77" s="747"/>
      <c r="H77" s="747"/>
      <c r="I77" s="747"/>
      <c r="J77" s="747" t="s">
        <v>70</v>
      </c>
      <c r="K77" s="739"/>
      <c r="L77" s="739"/>
      <c r="M77" s="1054" t="s">
        <v>1470</v>
      </c>
    </row>
    <row r="78" spans="1:15" ht="70" customHeight="1">
      <c r="A78" s="1128"/>
      <c r="B78" s="1128"/>
      <c r="C78" s="737">
        <v>74</v>
      </c>
      <c r="D78" s="736" t="s">
        <v>1468</v>
      </c>
      <c r="E78" s="734" t="s">
        <v>1465</v>
      </c>
      <c r="F78" s="931" t="str">
        <f ca="1">HYPERLINK(CONCATENATE("[",MID(CELL("filename"),FIND("[",CELL("filename"))+1,FIND("]",CELL("filename"))-FIND("[",CELL("filename"))-1),"]","'",C78,"'","!A1"),"◆")</f>
        <v>◆</v>
      </c>
      <c r="G78" s="747"/>
      <c r="H78" s="747"/>
      <c r="I78" s="747"/>
      <c r="J78" s="747"/>
      <c r="K78" s="739"/>
      <c r="L78" s="739"/>
      <c r="M78" s="1054" t="s">
        <v>1471</v>
      </c>
    </row>
    <row r="79" spans="1:15" ht="36" customHeight="1">
      <c r="A79" s="5" t="s">
        <v>1515</v>
      </c>
      <c r="B79" s="6"/>
      <c r="C79" s="7"/>
      <c r="D79" s="7"/>
      <c r="E79" s="8"/>
      <c r="F79" s="694"/>
      <c r="G79" s="8"/>
      <c r="H79" s="7"/>
      <c r="I79" s="7"/>
      <c r="J79" s="7"/>
      <c r="K79" s="7"/>
      <c r="L79" s="7"/>
      <c r="M79" s="9"/>
    </row>
  </sheetData>
  <mergeCells count="31">
    <mergeCell ref="A61:A74"/>
    <mergeCell ref="B61:B63"/>
    <mergeCell ref="B70:B74"/>
    <mergeCell ref="B64:B69"/>
    <mergeCell ref="A75:A78"/>
    <mergeCell ref="B75:B78"/>
    <mergeCell ref="A1:M1"/>
    <mergeCell ref="A2:E2"/>
    <mergeCell ref="G2:G4"/>
    <mergeCell ref="H2:L2"/>
    <mergeCell ref="M2:M4"/>
    <mergeCell ref="A3:A4"/>
    <mergeCell ref="B3:B4"/>
    <mergeCell ref="C3:C4"/>
    <mergeCell ref="D3:D4"/>
    <mergeCell ref="E3:E4"/>
    <mergeCell ref="H3:I3"/>
    <mergeCell ref="K3:L3"/>
    <mergeCell ref="F2:F4"/>
    <mergeCell ref="B53:B54"/>
    <mergeCell ref="B56:B58"/>
    <mergeCell ref="B59:B60"/>
    <mergeCell ref="A40:A60"/>
    <mergeCell ref="B40:B52"/>
    <mergeCell ref="B29:B39"/>
    <mergeCell ref="A29:A39"/>
    <mergeCell ref="A5:A28"/>
    <mergeCell ref="B5:B14"/>
    <mergeCell ref="B15:B20"/>
    <mergeCell ref="B21:B25"/>
    <mergeCell ref="B26:B28"/>
  </mergeCells>
  <phoneticPr fontId="2"/>
  <printOptions horizontalCentered="1"/>
  <pageMargins left="0.9055118110236221" right="0" top="0.19685039370078741" bottom="0.19685039370078741" header="0.31496062992125984" footer="0.31496062992125984"/>
  <pageSetup paperSize="9" scale="31" fitToHeight="0" orientation="portrait" r:id="rId1"/>
  <headerFooter>
    <oddFooter>&amp;L&amp;20&amp;K000000※様式等については，　□：県様式，■：参考様式，▲：農林水産省様式，-：任意様式、◆参考資料</oddFooter>
  </headerFooter>
  <rowBreaks count="2" manualBreakCount="2">
    <brk id="39" max="13" man="1"/>
    <brk id="74" max="1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8CBAD"/>
    <pageSetUpPr fitToPage="1"/>
  </sheetPr>
  <dimension ref="A1:Y79"/>
  <sheetViews>
    <sheetView showGridLines="0" view="pageBreakPreview" zoomScale="80" zoomScaleNormal="100" zoomScaleSheetLayoutView="80" workbookViewId="0">
      <selection activeCell="D50" sqref="D50"/>
    </sheetView>
  </sheetViews>
  <sheetFormatPr defaultColWidth="3.6328125" defaultRowHeight="13"/>
  <cols>
    <col min="1" max="16384" width="3.6328125" style="49"/>
  </cols>
  <sheetData>
    <row r="1" spans="1:25">
      <c r="A1" s="48" t="s">
        <v>850</v>
      </c>
    </row>
    <row r="2" spans="1:25">
      <c r="A2" s="48"/>
    </row>
    <row r="3" spans="1:25">
      <c r="A3" s="48"/>
    </row>
    <row r="4" spans="1:25">
      <c r="A4" s="48"/>
    </row>
    <row r="6" spans="1:25" ht="19">
      <c r="A6" s="1136" t="s">
        <v>851</v>
      </c>
      <c r="B6" s="1136"/>
      <c r="C6" s="1136"/>
      <c r="D6" s="1136"/>
      <c r="E6" s="1136"/>
      <c r="F6" s="1136"/>
      <c r="G6" s="1136"/>
      <c r="H6" s="1136"/>
      <c r="I6" s="1136"/>
      <c r="J6" s="1136"/>
      <c r="K6" s="1136"/>
      <c r="L6" s="1136"/>
      <c r="M6" s="1136"/>
      <c r="N6" s="1136"/>
      <c r="O6" s="1136"/>
      <c r="P6" s="1136"/>
      <c r="Q6" s="1136"/>
      <c r="R6" s="1136"/>
      <c r="S6" s="1136"/>
      <c r="T6" s="1136"/>
      <c r="U6" s="1136"/>
      <c r="V6" s="1136"/>
      <c r="W6" s="1136"/>
      <c r="X6" s="1136"/>
      <c r="Y6" s="1136"/>
    </row>
    <row r="8" spans="1:25">
      <c r="B8" s="49" t="s">
        <v>161</v>
      </c>
      <c r="C8" s="49" t="s">
        <v>162</v>
      </c>
    </row>
    <row r="9" spans="1:25">
      <c r="S9" s="50" t="s">
        <v>112</v>
      </c>
      <c r="T9" s="1137"/>
      <c r="U9" s="1137"/>
      <c r="V9" s="1137"/>
      <c r="W9" s="1137"/>
      <c r="X9" s="1137"/>
    </row>
    <row r="11" spans="1:25">
      <c r="B11" s="51"/>
      <c r="C11" s="1138" t="s">
        <v>852</v>
      </c>
      <c r="D11" s="1138"/>
      <c r="E11" s="1138"/>
      <c r="F11" s="1138"/>
      <c r="G11" s="1138"/>
      <c r="H11" s="1138"/>
    </row>
    <row r="12" spans="1:25">
      <c r="B12" s="51"/>
      <c r="C12" s="764"/>
      <c r="D12" s="1139">
        <f>入力用!B15</f>
        <v>0</v>
      </c>
      <c r="E12" s="1140"/>
      <c r="F12" s="1140"/>
      <c r="G12" s="1140"/>
      <c r="H12" s="1140"/>
      <c r="I12" s="1140"/>
      <c r="J12" s="1140"/>
    </row>
    <row r="13" spans="1:25">
      <c r="E13" s="1139" t="str">
        <f>入力用!B16</f>
        <v>□□　□□</v>
      </c>
      <c r="F13" s="1139"/>
      <c r="G13" s="1139"/>
      <c r="H13" s="1139"/>
      <c r="I13" s="1139"/>
      <c r="J13" s="1139"/>
      <c r="K13" s="49" t="s">
        <v>159</v>
      </c>
    </row>
    <row r="14" spans="1:25">
      <c r="E14" s="1139"/>
      <c r="F14" s="1139"/>
      <c r="G14" s="1139"/>
      <c r="H14" s="1139"/>
      <c r="I14" s="1139"/>
      <c r="J14" s="1139"/>
      <c r="P14" s="50"/>
    </row>
    <row r="15" spans="1:25">
      <c r="E15" s="765"/>
      <c r="F15" s="765"/>
      <c r="G15" s="765"/>
      <c r="H15" s="765"/>
      <c r="I15" s="765"/>
      <c r="J15" s="765"/>
      <c r="P15" s="50"/>
    </row>
    <row r="16" spans="1:25">
      <c r="P16" s="50"/>
    </row>
    <row r="17" spans="1:25">
      <c r="P17" s="50" t="s">
        <v>853</v>
      </c>
      <c r="Q17" s="1138" t="str">
        <f>"住所　"&amp;入力用!B21&amp;""</f>
        <v>住所　</v>
      </c>
      <c r="R17" s="1138"/>
      <c r="S17" s="1138"/>
      <c r="T17" s="1138"/>
      <c r="U17" s="1138"/>
      <c r="V17" s="1138"/>
      <c r="W17" s="1138"/>
    </row>
    <row r="18" spans="1:25">
      <c r="Q18" s="1138" t="str">
        <f>"商号又は名称　"&amp;入力用!B20&amp;""</f>
        <v>商号又は名称　</v>
      </c>
      <c r="R18" s="1138"/>
      <c r="S18" s="1138"/>
      <c r="T18" s="1138"/>
      <c r="U18" s="1138"/>
      <c r="V18" s="1138"/>
      <c r="W18" s="1138"/>
    </row>
    <row r="19" spans="1:25" ht="19">
      <c r="B19" s="52"/>
      <c r="C19" s="52"/>
      <c r="D19" s="52"/>
      <c r="E19" s="53"/>
      <c r="F19" s="53"/>
      <c r="G19" s="53"/>
      <c r="H19" s="53"/>
      <c r="I19" s="53"/>
      <c r="J19" s="53"/>
      <c r="K19" s="53"/>
      <c r="L19" s="53"/>
      <c r="M19" s="53"/>
      <c r="N19" s="53"/>
      <c r="Q19" s="1138" t="str">
        <f>"代表者の氏名　"&amp;入力用!B22&amp;""</f>
        <v>代表者の氏名　</v>
      </c>
      <c r="R19" s="1138"/>
      <c r="S19" s="1138"/>
      <c r="T19" s="1138"/>
      <c r="U19" s="1138"/>
      <c r="V19" s="1138"/>
      <c r="W19" s="1138"/>
    </row>
    <row r="22" spans="1:25" ht="22" customHeight="1"/>
    <row r="23" spans="1:25" ht="18">
      <c r="D23" s="1137" t="str">
        <f>"　"&amp;入力用!C8&amp;""</f>
        <v>　令和8年4月1日</v>
      </c>
      <c r="E23" s="1137"/>
      <c r="F23" s="1137"/>
      <c r="G23" s="1137"/>
      <c r="H23" s="49" t="s">
        <v>855</v>
      </c>
      <c r="P23" s="1141" t="str">
        <f>入力用!B6</f>
        <v>■■事業 ●●地区 ▲-▲工区</v>
      </c>
      <c r="Q23" s="1141"/>
      <c r="R23" s="1141"/>
      <c r="S23" s="1141"/>
      <c r="T23" s="1141"/>
      <c r="U23" s="1142"/>
      <c r="V23" s="1142"/>
      <c r="W23" s="1142"/>
      <c r="X23" s="766" t="s">
        <v>1269</v>
      </c>
    </row>
    <row r="25" spans="1:25">
      <c r="D25" s="49" t="s">
        <v>1675</v>
      </c>
    </row>
    <row r="27" spans="1:25">
      <c r="D27" s="49" t="s">
        <v>511</v>
      </c>
    </row>
    <row r="30" spans="1:25">
      <c r="A30" s="1133" t="s">
        <v>108</v>
      </c>
      <c r="B30" s="1133"/>
      <c r="C30" s="1133"/>
      <c r="D30" s="1133"/>
      <c r="E30" s="1133"/>
      <c r="F30" s="1133"/>
      <c r="G30" s="1133"/>
      <c r="H30" s="1133"/>
      <c r="I30" s="1133"/>
      <c r="J30" s="1133"/>
      <c r="K30" s="1133"/>
      <c r="L30" s="1133"/>
      <c r="M30" s="1133"/>
      <c r="N30" s="1133"/>
      <c r="O30" s="1133"/>
      <c r="P30" s="1133"/>
      <c r="Q30" s="1133"/>
      <c r="R30" s="1133"/>
      <c r="S30" s="1133"/>
      <c r="T30" s="1133"/>
      <c r="U30" s="1133"/>
      <c r="V30" s="1133"/>
      <c r="W30" s="1133"/>
      <c r="X30" s="1133"/>
      <c r="Y30" s="1133"/>
    </row>
    <row r="33" spans="1:25">
      <c r="D33" s="49" t="s">
        <v>856</v>
      </c>
      <c r="I33" s="1134">
        <f>入力用!B24</f>
        <v>0</v>
      </c>
      <c r="J33" s="1134"/>
      <c r="K33" s="1134"/>
      <c r="L33" s="1134"/>
      <c r="M33" s="1134"/>
      <c r="N33" s="1134"/>
      <c r="O33" s="1134"/>
      <c r="P33" s="1134"/>
      <c r="Q33" s="1134"/>
      <c r="R33" s="1134"/>
      <c r="S33" s="1133"/>
      <c r="T33" s="1133"/>
      <c r="U33" s="1133"/>
      <c r="V33" s="1133"/>
      <c r="W33" s="1133"/>
      <c r="X33" s="1133"/>
    </row>
    <row r="35" spans="1:25">
      <c r="D35" s="49" t="s">
        <v>857</v>
      </c>
    </row>
    <row r="36" spans="1:25">
      <c r="D36" s="49" t="s">
        <v>858</v>
      </c>
      <c r="I36" s="1134">
        <f>入力用!B23</f>
        <v>0</v>
      </c>
      <c r="J36" s="1134"/>
      <c r="K36" s="1134"/>
      <c r="L36" s="1134"/>
      <c r="M36" s="1134"/>
      <c r="N36" s="1134"/>
      <c r="O36" s="1134"/>
      <c r="P36" s="1134"/>
      <c r="Q36" s="1134"/>
      <c r="R36" s="1134"/>
    </row>
    <row r="37" spans="1:25">
      <c r="I37" s="767"/>
      <c r="J37" s="767"/>
      <c r="K37" s="767"/>
      <c r="L37" s="767"/>
      <c r="M37" s="767"/>
      <c r="N37" s="767"/>
      <c r="O37" s="767"/>
      <c r="P37" s="767"/>
      <c r="Q37" s="767"/>
      <c r="R37" s="767"/>
    </row>
    <row r="38" spans="1:25">
      <c r="D38" s="49" t="s">
        <v>859</v>
      </c>
      <c r="I38" s="767"/>
      <c r="J38" s="767"/>
      <c r="K38" s="767"/>
      <c r="L38" s="767"/>
      <c r="M38" s="767"/>
      <c r="N38" s="767"/>
      <c r="O38" s="767"/>
      <c r="P38" s="767"/>
      <c r="Q38" s="767"/>
      <c r="R38" s="767"/>
    </row>
    <row r="40" spans="1:25">
      <c r="D40" s="49" t="s">
        <v>860</v>
      </c>
    </row>
    <row r="42" spans="1:25">
      <c r="D42" s="49" t="s">
        <v>861</v>
      </c>
      <c r="I42" s="1134"/>
      <c r="J42" s="1134"/>
      <c r="K42" s="1134"/>
      <c r="L42" s="1134"/>
      <c r="M42" s="1134"/>
      <c r="N42" s="1134"/>
      <c r="O42" s="1134"/>
      <c r="P42" s="1134"/>
      <c r="Q42" s="1134"/>
      <c r="R42" s="1134"/>
    </row>
    <row r="45" spans="1:25" ht="17.5" customHeight="1">
      <c r="D45" s="49" t="s">
        <v>1676</v>
      </c>
    </row>
    <row r="46" spans="1:25" ht="23.15" customHeight="1">
      <c r="A46" s="591"/>
      <c r="B46" s="591"/>
      <c r="C46" s="591"/>
      <c r="D46" s="49" t="s">
        <v>1677</v>
      </c>
      <c r="W46" s="591"/>
      <c r="X46" s="591"/>
      <c r="Y46" s="591"/>
    </row>
    <row r="47" spans="1:25" ht="17.5" customHeight="1">
      <c r="A47" s="592"/>
      <c r="B47" s="592"/>
      <c r="C47" s="592"/>
      <c r="D47" s="49" t="s">
        <v>1049</v>
      </c>
      <c r="E47" s="592"/>
      <c r="F47" s="592"/>
      <c r="G47" s="592"/>
      <c r="H47" s="592"/>
      <c r="I47" s="592"/>
      <c r="J47" s="592"/>
      <c r="K47" s="592"/>
      <c r="L47" s="592"/>
      <c r="M47" s="592"/>
      <c r="N47" s="592"/>
      <c r="O47" s="592"/>
      <c r="P47" s="592"/>
      <c r="Q47" s="592"/>
      <c r="R47" s="592"/>
      <c r="S47" s="592"/>
      <c r="T47" s="592"/>
      <c r="U47" s="592"/>
      <c r="V47" s="592"/>
      <c r="W47" s="592"/>
      <c r="X47" s="592"/>
      <c r="Y47" s="592"/>
    </row>
    <row r="48" spans="1:25" ht="17.5" customHeight="1">
      <c r="D48" s="49" t="s">
        <v>1678</v>
      </c>
    </row>
    <row r="49" spans="1:9" ht="17.5" customHeight="1">
      <c r="D49" s="49" t="s">
        <v>1679</v>
      </c>
    </row>
    <row r="50" spans="1:9">
      <c r="A50" s="543"/>
      <c r="B50" s="544"/>
      <c r="C50" s="544"/>
      <c r="D50" s="544"/>
      <c r="E50" s="544"/>
      <c r="F50" s="544"/>
      <c r="G50" s="544"/>
      <c r="H50" s="544"/>
      <c r="I50" s="544"/>
    </row>
    <row r="51" spans="1:9">
      <c r="A51" s="544"/>
      <c r="B51" s="544"/>
      <c r="C51" s="544"/>
      <c r="D51" s="544"/>
      <c r="E51" s="544"/>
      <c r="F51" s="544"/>
      <c r="G51" s="544"/>
      <c r="H51" s="544"/>
      <c r="I51" s="544"/>
    </row>
    <row r="52" spans="1:9">
      <c r="A52" s="545"/>
      <c r="B52" s="545"/>
      <c r="C52" s="545"/>
      <c r="D52" s="545"/>
      <c r="E52" s="545"/>
      <c r="F52" s="545"/>
      <c r="G52" s="1132"/>
      <c r="H52" s="1132"/>
      <c r="I52" s="1132"/>
    </row>
    <row r="53" spans="1:9">
      <c r="A53" s="544"/>
      <c r="B53" s="544"/>
      <c r="C53" s="544"/>
      <c r="D53" s="544"/>
      <c r="E53" s="544"/>
      <c r="F53" s="544"/>
      <c r="G53" s="544"/>
      <c r="H53" s="544"/>
      <c r="I53" s="544"/>
    </row>
    <row r="54" spans="1:9">
      <c r="A54" s="544"/>
      <c r="B54" s="544"/>
      <c r="C54" s="544"/>
      <c r="D54" s="544"/>
      <c r="E54" s="544"/>
      <c r="F54" s="544"/>
      <c r="G54" s="544"/>
      <c r="H54" s="544"/>
      <c r="I54" s="544"/>
    </row>
    <row r="55" spans="1:9">
      <c r="A55" s="544"/>
      <c r="B55" s="1135"/>
      <c r="C55" s="1135"/>
      <c r="D55" s="544"/>
      <c r="E55" s="544"/>
      <c r="F55" s="544"/>
      <c r="G55" s="544"/>
      <c r="H55" s="544"/>
      <c r="I55" s="544"/>
    </row>
    <row r="56" spans="1:9">
      <c r="A56" s="545"/>
      <c r="B56" s="545"/>
      <c r="C56" s="545"/>
      <c r="D56" s="545"/>
      <c r="E56" s="544"/>
      <c r="F56" s="544"/>
      <c r="G56" s="545"/>
      <c r="H56" s="545"/>
      <c r="I56" s="544"/>
    </row>
    <row r="57" spans="1:9">
      <c r="A57" s="545"/>
      <c r="B57" s="545"/>
      <c r="C57" s="545"/>
      <c r="D57" s="545"/>
      <c r="E57" s="545"/>
      <c r="F57" s="1129"/>
      <c r="G57" s="1129"/>
      <c r="H57" s="1129"/>
      <c r="I57" s="545"/>
    </row>
    <row r="58" spans="1:9">
      <c r="A58" s="544"/>
      <c r="B58" s="544"/>
      <c r="C58" s="544"/>
      <c r="D58" s="544"/>
      <c r="E58" s="544"/>
      <c r="F58" s="544"/>
      <c r="G58" s="544"/>
      <c r="H58" s="544"/>
      <c r="I58" s="544"/>
    </row>
    <row r="59" spans="1:9">
      <c r="A59" s="544"/>
      <c r="B59" s="544"/>
      <c r="C59" s="544"/>
      <c r="D59" s="544"/>
      <c r="E59" s="544"/>
      <c r="F59" s="544"/>
      <c r="G59" s="544"/>
      <c r="H59" s="544"/>
      <c r="I59" s="544"/>
    </row>
    <row r="60" spans="1:9" ht="19">
      <c r="A60" s="1130"/>
      <c r="B60" s="1130"/>
      <c r="C60" s="1130"/>
      <c r="D60" s="1130"/>
      <c r="E60" s="1130"/>
      <c r="F60" s="1130"/>
      <c r="G60" s="1130"/>
      <c r="H60" s="1130"/>
      <c r="I60" s="1130"/>
    </row>
    <row r="61" spans="1:9">
      <c r="A61" s="544"/>
      <c r="B61" s="544"/>
      <c r="C61" s="544"/>
      <c r="D61" s="544"/>
      <c r="E61" s="544"/>
      <c r="F61" s="544"/>
      <c r="G61" s="544"/>
      <c r="H61" s="544"/>
      <c r="I61" s="544"/>
    </row>
    <row r="62" spans="1:9">
      <c r="A62" s="544"/>
      <c r="B62" s="544"/>
      <c r="C62" s="544"/>
      <c r="D62" s="544"/>
      <c r="E62" s="544"/>
      <c r="F62" s="544"/>
      <c r="G62" s="544"/>
      <c r="H62" s="544"/>
      <c r="I62" s="544"/>
    </row>
    <row r="63" spans="1:9">
      <c r="A63" s="544"/>
      <c r="B63" s="1131"/>
      <c r="C63" s="1131"/>
      <c r="D63" s="1131"/>
      <c r="E63" s="1131"/>
      <c r="F63" s="1131"/>
      <c r="G63" s="1131"/>
      <c r="H63" s="1131"/>
      <c r="I63" s="544"/>
    </row>
    <row r="64" spans="1:9">
      <c r="A64" s="544"/>
      <c r="B64" s="546"/>
      <c r="C64" s="546"/>
      <c r="D64" s="546"/>
      <c r="E64" s="546"/>
      <c r="F64" s="546"/>
      <c r="G64" s="546"/>
      <c r="H64" s="546"/>
      <c r="I64" s="544"/>
    </row>
    <row r="65" spans="1:9">
      <c r="A65" s="544"/>
      <c r="B65" s="544"/>
      <c r="C65" s="544"/>
      <c r="D65" s="544"/>
      <c r="E65" s="544"/>
      <c r="F65" s="544"/>
      <c r="G65" s="544"/>
      <c r="H65" s="544"/>
      <c r="I65" s="544"/>
    </row>
    <row r="66" spans="1:9">
      <c r="A66" s="1132"/>
      <c r="B66" s="1132"/>
      <c r="C66" s="544"/>
      <c r="D66" s="544"/>
      <c r="E66" s="544"/>
      <c r="F66" s="544"/>
      <c r="G66" s="544"/>
      <c r="H66" s="544"/>
      <c r="I66" s="544"/>
    </row>
    <row r="67" spans="1:9">
      <c r="A67" s="544"/>
      <c r="B67" s="544"/>
      <c r="C67" s="544"/>
      <c r="D67" s="544"/>
      <c r="E67" s="544"/>
      <c r="F67" s="544"/>
      <c r="G67" s="544"/>
      <c r="H67" s="544"/>
      <c r="I67" s="544"/>
    </row>
    <row r="68" spans="1:9">
      <c r="A68" s="544"/>
      <c r="B68" s="544"/>
      <c r="C68" s="544"/>
      <c r="D68" s="544"/>
      <c r="E68" s="544"/>
      <c r="F68" s="544"/>
      <c r="G68" s="544"/>
      <c r="H68" s="544"/>
      <c r="I68" s="544"/>
    </row>
    <row r="69" spans="1:9">
      <c r="A69" s="544"/>
      <c r="B69" s="544"/>
      <c r="C69" s="544"/>
      <c r="D69" s="544"/>
      <c r="E69" s="544"/>
      <c r="F69" s="544"/>
      <c r="G69" s="544"/>
      <c r="H69" s="544"/>
      <c r="I69" s="544"/>
    </row>
    <row r="70" spans="1:9">
      <c r="A70" s="547"/>
      <c r="B70" s="547"/>
      <c r="C70" s="547"/>
      <c r="D70" s="547"/>
      <c r="E70" s="547"/>
      <c r="F70" s="547"/>
      <c r="G70" s="547"/>
      <c r="H70" s="547"/>
      <c r="I70" s="547"/>
    </row>
    <row r="71" spans="1:9">
      <c r="A71" s="545"/>
      <c r="B71" s="545"/>
      <c r="C71" s="545"/>
      <c r="D71" s="545"/>
      <c r="E71" s="545"/>
      <c r="F71" s="545"/>
      <c r="G71" s="545"/>
      <c r="H71" s="545"/>
      <c r="I71" s="545"/>
    </row>
    <row r="72" spans="1:9">
      <c r="A72" s="410"/>
      <c r="B72" s="544"/>
      <c r="C72" s="544"/>
      <c r="D72" s="544"/>
      <c r="E72" s="544"/>
      <c r="F72" s="544"/>
      <c r="G72" s="544"/>
      <c r="H72" s="544"/>
      <c r="I72" s="544"/>
    </row>
    <row r="73" spans="1:9">
      <c r="A73" s="410"/>
      <c r="B73" s="544"/>
      <c r="C73" s="544"/>
      <c r="D73" s="544"/>
      <c r="E73" s="544"/>
      <c r="F73" s="544"/>
      <c r="G73" s="544"/>
      <c r="H73" s="544"/>
      <c r="I73" s="544"/>
    </row>
    <row r="74" spans="1:9">
      <c r="A74" s="548"/>
      <c r="B74" s="544"/>
      <c r="C74" s="544"/>
      <c r="D74" s="544"/>
      <c r="E74" s="544"/>
      <c r="F74" s="544"/>
      <c r="G74" s="544"/>
      <c r="H74" s="544"/>
      <c r="I74" s="544"/>
    </row>
    <row r="75" spans="1:9">
      <c r="A75" s="544"/>
      <c r="B75" s="544"/>
      <c r="C75" s="544"/>
      <c r="D75" s="544"/>
      <c r="E75" s="544"/>
      <c r="F75" s="544"/>
      <c r="G75" s="544"/>
      <c r="H75" s="544"/>
      <c r="I75" s="544"/>
    </row>
    <row r="76" spans="1:9">
      <c r="A76" s="544"/>
      <c r="B76" s="544"/>
      <c r="C76" s="544"/>
      <c r="D76" s="544"/>
      <c r="E76" s="544"/>
      <c r="F76" s="544"/>
      <c r="G76" s="544"/>
      <c r="H76" s="544"/>
      <c r="I76" s="544"/>
    </row>
    <row r="77" spans="1:9">
      <c r="A77" s="544"/>
      <c r="B77" s="544"/>
      <c r="C77" s="544"/>
      <c r="D77" s="544"/>
      <c r="E77" s="544"/>
      <c r="F77" s="544"/>
      <c r="G77" s="544"/>
      <c r="H77" s="544"/>
      <c r="I77" s="544"/>
    </row>
    <row r="78" spans="1:9">
      <c r="A78" s="544"/>
      <c r="B78" s="544"/>
      <c r="C78" s="544"/>
      <c r="D78" s="544"/>
      <c r="E78" s="544"/>
      <c r="F78" s="544"/>
      <c r="G78" s="544"/>
      <c r="H78" s="544"/>
      <c r="I78" s="544"/>
    </row>
    <row r="79" spans="1:9">
      <c r="A79" s="544"/>
      <c r="B79" s="544"/>
      <c r="C79" s="544"/>
      <c r="D79" s="544"/>
      <c r="E79" s="544"/>
      <c r="F79" s="544"/>
      <c r="G79" s="544"/>
      <c r="H79" s="544"/>
      <c r="I79" s="544"/>
    </row>
  </sheetData>
  <mergeCells count="22">
    <mergeCell ref="A6:Y6"/>
    <mergeCell ref="T9:X9"/>
    <mergeCell ref="Q17:W17"/>
    <mergeCell ref="D23:G23"/>
    <mergeCell ref="Q18:W18"/>
    <mergeCell ref="Q19:W19"/>
    <mergeCell ref="C11:H11"/>
    <mergeCell ref="D12:J12"/>
    <mergeCell ref="E13:J13"/>
    <mergeCell ref="E14:J14"/>
    <mergeCell ref="P23:W23"/>
    <mergeCell ref="F57:H57"/>
    <mergeCell ref="A60:I60"/>
    <mergeCell ref="B63:H63"/>
    <mergeCell ref="A66:B66"/>
    <mergeCell ref="A30:Y30"/>
    <mergeCell ref="I33:R33"/>
    <mergeCell ref="I36:R36"/>
    <mergeCell ref="I42:R42"/>
    <mergeCell ref="G52:I52"/>
    <mergeCell ref="B55:C55"/>
    <mergeCell ref="S33:X33"/>
  </mergeCells>
  <phoneticPr fontId="2"/>
  <printOptions gridLinesSet="0"/>
  <pageMargins left="0.9055118110236221" right="0.35433070866141736" top="0.98425196850393704" bottom="0.98425196850393704" header="0.51181102362204722" footer="0.51181102362204722"/>
  <pageSetup paperSize="9" scale="72"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tabColor rgb="FFF8CBAD"/>
  </sheetPr>
  <dimension ref="A1:R50"/>
  <sheetViews>
    <sheetView showGridLines="0" view="pageBreakPreview" zoomScale="80" zoomScaleNormal="100" zoomScaleSheetLayoutView="80" workbookViewId="0"/>
  </sheetViews>
  <sheetFormatPr defaultColWidth="9" defaultRowHeight="13"/>
  <cols>
    <col min="1" max="1" width="9" style="544"/>
    <col min="2" max="2" width="11" style="544" customWidth="1"/>
    <col min="3" max="3" width="15" style="544" customWidth="1"/>
    <col min="4" max="4" width="11" style="544" customWidth="1"/>
    <col min="5" max="6" width="9" style="544"/>
    <col min="7" max="7" width="9.6328125" style="544" customWidth="1"/>
    <col min="8" max="8" width="2.36328125" style="544" customWidth="1"/>
    <col min="9" max="9" width="10.1796875" style="544" customWidth="1"/>
    <col min="10" max="10" width="1.81640625" style="544" hidden="1" customWidth="1"/>
    <col min="11" max="16384" width="9" style="544"/>
  </cols>
  <sheetData>
    <row r="1" spans="1:10">
      <c r="A1" s="48" t="s">
        <v>862</v>
      </c>
    </row>
    <row r="3" spans="1:10">
      <c r="A3" s="545"/>
      <c r="B3" s="545"/>
      <c r="C3" s="545"/>
      <c r="D3" s="545"/>
      <c r="E3" s="545"/>
      <c r="F3" s="545" t="s">
        <v>684</v>
      </c>
      <c r="G3" s="1132"/>
      <c r="H3" s="1132"/>
      <c r="I3" s="1132"/>
      <c r="J3" s="545"/>
    </row>
    <row r="6" spans="1:10">
      <c r="B6" s="1129" t="s">
        <v>852</v>
      </c>
      <c r="C6" s="1129"/>
    </row>
    <row r="7" spans="1:10">
      <c r="B7" s="1135">
        <f>入力用!B15</f>
        <v>0</v>
      </c>
      <c r="C7" s="1135"/>
      <c r="J7" s="545"/>
    </row>
    <row r="8" spans="1:10">
      <c r="B8" s="1135" t="str">
        <f>入力用!B16</f>
        <v>□□　□□</v>
      </c>
      <c r="C8" s="1135"/>
      <c r="D8" s="544" t="s">
        <v>106</v>
      </c>
      <c r="J8" s="545"/>
    </row>
    <row r="9" spans="1:10">
      <c r="A9" s="545"/>
      <c r="B9" s="545"/>
      <c r="C9" s="545"/>
      <c r="D9" s="545"/>
      <c r="G9" s="545"/>
      <c r="H9" s="545"/>
    </row>
    <row r="10" spans="1:10">
      <c r="A10" s="545"/>
      <c r="B10" s="545"/>
      <c r="C10" s="545"/>
      <c r="D10" s="545"/>
      <c r="E10" s="545" t="s">
        <v>863</v>
      </c>
      <c r="F10" s="1129">
        <f>入力用!B21</f>
        <v>0</v>
      </c>
      <c r="G10" s="1129"/>
      <c r="H10" s="1129"/>
      <c r="I10" s="545"/>
    </row>
    <row r="11" spans="1:10">
      <c r="F11" s="1129">
        <f>入力用!B20</f>
        <v>0</v>
      </c>
      <c r="G11" s="1129"/>
      <c r="H11" s="1129"/>
    </row>
    <row r="12" spans="1:10">
      <c r="F12" s="1129">
        <f>入力用!B22</f>
        <v>0</v>
      </c>
      <c r="G12" s="1129"/>
      <c r="H12" s="1129"/>
    </row>
    <row r="14" spans="1:10" ht="19">
      <c r="A14" s="1130" t="s">
        <v>864</v>
      </c>
      <c r="B14" s="1130"/>
      <c r="C14" s="1130"/>
      <c r="D14" s="1130"/>
      <c r="E14" s="1130"/>
      <c r="F14" s="1130"/>
      <c r="G14" s="1130"/>
      <c r="H14" s="1130"/>
      <c r="I14" s="1130"/>
      <c r="J14" s="547"/>
    </row>
    <row r="17" spans="1:10">
      <c r="A17" s="544" t="s">
        <v>865</v>
      </c>
      <c r="B17" s="1129" t="str">
        <f>入力用!B6</f>
        <v>■■事業 ●●地区 ▲-▲工区</v>
      </c>
      <c r="C17" s="1129"/>
      <c r="D17" s="1129"/>
      <c r="E17" s="1129"/>
      <c r="F17" s="1129"/>
      <c r="G17" s="1129"/>
      <c r="H17" s="1129"/>
    </row>
    <row r="18" spans="1:10">
      <c r="B18" s="546"/>
      <c r="C18" s="546"/>
      <c r="D18" s="546"/>
      <c r="E18" s="546"/>
      <c r="F18" s="546"/>
      <c r="G18" s="546"/>
      <c r="H18" s="546"/>
    </row>
    <row r="19" spans="1:10">
      <c r="A19" s="1132" t="s">
        <v>660</v>
      </c>
      <c r="B19" s="1132"/>
      <c r="C19" s="544" t="s">
        <v>866</v>
      </c>
    </row>
    <row r="21" spans="1:10">
      <c r="A21" s="544" t="s">
        <v>1668</v>
      </c>
    </row>
    <row r="23" spans="1:10">
      <c r="A23" s="547" t="s">
        <v>108</v>
      </c>
      <c r="B23" s="547"/>
      <c r="C23" s="547"/>
      <c r="D23" s="547"/>
      <c r="E23" s="547"/>
      <c r="F23" s="547"/>
      <c r="G23" s="547"/>
      <c r="H23" s="547"/>
      <c r="I23" s="547"/>
      <c r="J23" s="547"/>
    </row>
    <row r="24" spans="1:10">
      <c r="A24" s="545"/>
      <c r="B24" s="545"/>
      <c r="C24" s="545"/>
      <c r="D24" s="545"/>
      <c r="E24" s="545"/>
      <c r="F24" s="545"/>
      <c r="G24" s="545"/>
      <c r="H24" s="545"/>
      <c r="I24" s="545"/>
      <c r="J24" s="547"/>
    </row>
    <row r="26" spans="1:10" ht="30" customHeight="1">
      <c r="A26" s="1146" t="s">
        <v>867</v>
      </c>
      <c r="B26" s="1147"/>
      <c r="C26" s="1148"/>
      <c r="D26" s="1158"/>
      <c r="E26" s="1159"/>
      <c r="F26" s="1159"/>
      <c r="G26" s="1159"/>
      <c r="H26" s="1159"/>
      <c r="I26" s="1160"/>
    </row>
    <row r="27" spans="1:10" ht="30" customHeight="1">
      <c r="A27" s="1146" t="s">
        <v>868</v>
      </c>
      <c r="B27" s="1147"/>
      <c r="C27" s="1148"/>
      <c r="D27" s="1161"/>
      <c r="E27" s="1162"/>
      <c r="F27" s="1162"/>
      <c r="G27" s="1162"/>
      <c r="H27" s="1162"/>
      <c r="I27" s="1163"/>
    </row>
    <row r="28" spans="1:10" ht="22.5" customHeight="1"/>
    <row r="29" spans="1:10" ht="30" customHeight="1">
      <c r="A29" s="1146" t="s">
        <v>869</v>
      </c>
      <c r="B29" s="1147"/>
      <c r="C29" s="1148"/>
      <c r="D29" s="1146" t="s">
        <v>870</v>
      </c>
      <c r="E29" s="1147"/>
      <c r="F29" s="1147"/>
      <c r="G29" s="1147"/>
      <c r="H29" s="1147"/>
      <c r="I29" s="1148"/>
    </row>
    <row r="30" spans="1:10" ht="27.65" customHeight="1">
      <c r="A30" s="593"/>
      <c r="B30" s="594"/>
      <c r="C30" s="595"/>
      <c r="D30" s="593"/>
      <c r="E30" s="594"/>
      <c r="F30" s="594"/>
      <c r="G30" s="594"/>
      <c r="H30" s="594"/>
      <c r="I30" s="595"/>
    </row>
    <row r="31" spans="1:10" ht="17.149999999999999" customHeight="1">
      <c r="A31" s="1143"/>
      <c r="B31" s="1144"/>
      <c r="C31" s="1145"/>
      <c r="D31" s="1143"/>
      <c r="E31" s="1144"/>
      <c r="F31" s="1144"/>
      <c r="G31" s="1144"/>
      <c r="H31" s="1144"/>
      <c r="I31" s="1145"/>
    </row>
    <row r="32" spans="1:10" ht="30" customHeight="1">
      <c r="A32" s="1146" t="s">
        <v>871</v>
      </c>
      <c r="B32" s="1147"/>
      <c r="C32" s="1147"/>
      <c r="D32" s="1147"/>
      <c r="E32" s="1147"/>
      <c r="F32" s="1147"/>
      <c r="G32" s="1147"/>
      <c r="H32" s="1147"/>
      <c r="I32" s="1148"/>
    </row>
    <row r="33" spans="1:18" ht="30" customHeight="1">
      <c r="A33" s="1149"/>
      <c r="B33" s="1150"/>
      <c r="C33" s="1150"/>
      <c r="D33" s="1150"/>
      <c r="E33" s="1150"/>
      <c r="F33" s="1150"/>
      <c r="G33" s="1150"/>
      <c r="H33" s="1150"/>
      <c r="I33" s="1151"/>
    </row>
    <row r="34" spans="1:18" ht="30" customHeight="1">
      <c r="A34" s="1152"/>
      <c r="B34" s="1153"/>
      <c r="C34" s="1153"/>
      <c r="D34" s="1153"/>
      <c r="E34" s="1153"/>
      <c r="F34" s="1153"/>
      <c r="G34" s="1153"/>
      <c r="H34" s="1153"/>
      <c r="I34" s="1154"/>
    </row>
    <row r="35" spans="1:18" ht="30" customHeight="1">
      <c r="A35" s="1152"/>
      <c r="B35" s="1153"/>
      <c r="C35" s="1153"/>
      <c r="D35" s="1153"/>
      <c r="E35" s="1153"/>
      <c r="F35" s="1153"/>
      <c r="G35" s="1153"/>
      <c r="H35" s="1153"/>
      <c r="I35" s="1154"/>
    </row>
    <row r="36" spans="1:18" ht="30" customHeight="1">
      <c r="A36" s="1155"/>
      <c r="B36" s="1156"/>
      <c r="C36" s="1156"/>
      <c r="D36" s="1156"/>
      <c r="E36" s="1156"/>
      <c r="F36" s="1156"/>
      <c r="G36" s="1156"/>
      <c r="H36" s="1156"/>
      <c r="I36" s="1157"/>
    </row>
    <row r="37" spans="1:18" ht="14.5" customHeight="1">
      <c r="A37" s="49" t="s">
        <v>1669</v>
      </c>
      <c r="B37" s="49"/>
      <c r="C37" s="49"/>
      <c r="D37" s="49"/>
      <c r="E37" s="49"/>
      <c r="F37" s="49"/>
      <c r="G37" s="49"/>
      <c r="H37" s="49"/>
      <c r="I37" s="49"/>
      <c r="J37" s="49"/>
      <c r="K37" s="49"/>
      <c r="L37" s="49"/>
      <c r="M37" s="49"/>
      <c r="N37" s="49"/>
      <c r="O37" s="49"/>
      <c r="P37" s="49"/>
      <c r="Q37" s="49"/>
      <c r="R37" s="49"/>
    </row>
    <row r="38" spans="1:18" ht="14.5" customHeight="1">
      <c r="A38" s="49" t="s">
        <v>1670</v>
      </c>
      <c r="B38" s="49"/>
      <c r="C38" s="49"/>
      <c r="D38" s="49"/>
      <c r="E38" s="49"/>
      <c r="F38" s="49"/>
      <c r="G38" s="49"/>
      <c r="H38" s="49"/>
      <c r="I38" s="49"/>
      <c r="J38" s="49"/>
      <c r="K38" s="49"/>
      <c r="L38" s="49"/>
      <c r="M38" s="49"/>
      <c r="N38" s="49"/>
      <c r="O38" s="49"/>
      <c r="P38" s="49"/>
      <c r="Q38" s="49"/>
      <c r="R38" s="49"/>
    </row>
    <row r="39" spans="1:18" ht="14.5" customHeight="1">
      <c r="A39" s="591" t="s">
        <v>1050</v>
      </c>
      <c r="B39" s="49"/>
      <c r="C39" s="49"/>
      <c r="D39" s="49"/>
      <c r="E39" s="49"/>
      <c r="F39" s="49"/>
      <c r="G39" s="49"/>
      <c r="H39" s="49"/>
      <c r="I39" s="49"/>
      <c r="J39" s="49"/>
      <c r="K39" s="49"/>
      <c r="L39" s="49"/>
      <c r="M39" s="49"/>
      <c r="N39" s="49"/>
      <c r="O39" s="49"/>
      <c r="P39" s="49"/>
      <c r="Q39" s="49"/>
      <c r="R39" s="49"/>
    </row>
    <row r="40" spans="1:18" ht="14.5" customHeight="1">
      <c r="A40" s="49" t="s">
        <v>1671</v>
      </c>
      <c r="B40" s="49"/>
      <c r="C40" s="49"/>
      <c r="D40" s="49"/>
      <c r="E40" s="49"/>
      <c r="F40" s="49"/>
      <c r="G40" s="49"/>
      <c r="H40" s="49"/>
      <c r="I40" s="49"/>
      <c r="J40" s="49"/>
      <c r="K40" s="49"/>
      <c r="L40" s="49"/>
      <c r="M40" s="49"/>
      <c r="N40" s="49"/>
      <c r="O40" s="49"/>
      <c r="P40" s="49"/>
      <c r="Q40" s="49"/>
      <c r="R40" s="49"/>
    </row>
    <row r="41" spans="1:18" ht="18">
      <c r="A41" s="549" t="s">
        <v>1672</v>
      </c>
      <c r="B41" s="549"/>
      <c r="C41" s="549"/>
      <c r="D41" s="549"/>
      <c r="E41" s="549"/>
      <c r="F41" s="549"/>
      <c r="G41" s="549"/>
      <c r="H41" s="549"/>
      <c r="I41" s="549"/>
    </row>
    <row r="42" spans="1:18">
      <c r="A42" s="410" t="s">
        <v>872</v>
      </c>
      <c r="B42" s="544" t="s">
        <v>1673</v>
      </c>
    </row>
    <row r="43" spans="1:18">
      <c r="A43" s="410"/>
    </row>
    <row r="44" spans="1:18">
      <c r="A44" s="548" t="s">
        <v>873</v>
      </c>
      <c r="B44" s="544" t="s">
        <v>1674</v>
      </c>
    </row>
    <row r="45" spans="1:18">
      <c r="C45" s="544" t="s">
        <v>874</v>
      </c>
    </row>
    <row r="46" spans="1:18">
      <c r="C46" s="544" t="s">
        <v>875</v>
      </c>
    </row>
    <row r="47" spans="1:18">
      <c r="C47" s="544" t="s">
        <v>876</v>
      </c>
    </row>
    <row r="48" spans="1:18">
      <c r="C48" s="544" t="s">
        <v>877</v>
      </c>
    </row>
    <row r="49" spans="3:3">
      <c r="C49" s="544" t="s">
        <v>878</v>
      </c>
    </row>
    <row r="50" spans="3:3">
      <c r="C50" s="544" t="s">
        <v>879</v>
      </c>
    </row>
  </sheetData>
  <mergeCells count="20">
    <mergeCell ref="A19:B19"/>
    <mergeCell ref="G3:I3"/>
    <mergeCell ref="B6:C6"/>
    <mergeCell ref="A14:I14"/>
    <mergeCell ref="B17:H17"/>
    <mergeCell ref="B7:C7"/>
    <mergeCell ref="B8:C8"/>
    <mergeCell ref="F10:H10"/>
    <mergeCell ref="F11:H11"/>
    <mergeCell ref="F12:H12"/>
    <mergeCell ref="A31:C31"/>
    <mergeCell ref="D31:I31"/>
    <mergeCell ref="A32:I32"/>
    <mergeCell ref="A33:I36"/>
    <mergeCell ref="A26:C26"/>
    <mergeCell ref="D26:I26"/>
    <mergeCell ref="A27:C27"/>
    <mergeCell ref="D27:I27"/>
    <mergeCell ref="A29:C29"/>
    <mergeCell ref="D29:I29"/>
  </mergeCells>
  <phoneticPr fontId="2"/>
  <printOptions horizontalCentered="1" gridLinesSet="0"/>
  <pageMargins left="0.78740157480314965" right="0.78740157480314965" top="0.98425196850393704" bottom="0.98425196850393704" header="0.51181102362204722" footer="0.51181102362204722"/>
  <pageSetup paperSize="9" scale="88"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59407-13B8-4669-8A7F-6140C2E9889B}">
  <sheetPr>
    <tabColor rgb="FFF8CBAD"/>
  </sheetPr>
  <dimension ref="A1:F135"/>
  <sheetViews>
    <sheetView showGridLines="0" view="pageBreakPreview" zoomScale="70" zoomScaleNormal="100" zoomScaleSheetLayoutView="70" workbookViewId="0"/>
  </sheetViews>
  <sheetFormatPr defaultColWidth="9" defaultRowHeight="13.5" customHeight="1"/>
  <cols>
    <col min="1" max="1" width="21.453125" style="675" customWidth="1"/>
    <col min="2" max="2" width="25.08984375" style="675" customWidth="1"/>
    <col min="3" max="3" width="14.81640625" style="675" customWidth="1"/>
    <col min="4" max="4" width="9.6328125" style="675" customWidth="1"/>
    <col min="5" max="5" width="24.36328125" style="675" customWidth="1"/>
    <col min="6" max="6" width="3.453125" style="675" bestFit="1" customWidth="1"/>
    <col min="7" max="16384" width="9" style="675"/>
  </cols>
  <sheetData>
    <row r="1" spans="1:6" ht="15" customHeight="1">
      <c r="A1" s="675" t="s">
        <v>1152</v>
      </c>
    </row>
    <row r="2" spans="1:6" ht="15" customHeight="1">
      <c r="E2" s="676"/>
      <c r="F2" s="677" t="s">
        <v>1153</v>
      </c>
    </row>
    <row r="3" spans="1:6" ht="15" customHeight="1"/>
    <row r="4" spans="1:6" ht="15" customHeight="1">
      <c r="A4" s="1170" t="s">
        <v>1270</v>
      </c>
      <c r="B4" s="1170"/>
      <c r="C4" s="768"/>
    </row>
    <row r="5" spans="1:6" ht="15" customHeight="1">
      <c r="A5" s="675" t="str">
        <f>" "&amp;入力用!B15&amp;""</f>
        <v xml:space="preserve"> </v>
      </c>
      <c r="C5" s="768"/>
    </row>
    <row r="6" spans="1:6" ht="15" customHeight="1">
      <c r="A6" s="675" t="str">
        <f>"　　　　　　　　　"&amp;入力用!B16&amp;"殿"</f>
        <v>　　　　　　　　　□□　□□殿</v>
      </c>
      <c r="C6" s="768"/>
    </row>
    <row r="7" spans="1:6" ht="15" customHeight="1"/>
    <row r="8" spans="1:6" ht="15" customHeight="1">
      <c r="C8" s="1169" t="s">
        <v>1154</v>
      </c>
      <c r="D8" s="1169"/>
      <c r="E8" s="748"/>
      <c r="F8" s="748"/>
    </row>
    <row r="9" spans="1:6" ht="15" customHeight="1">
      <c r="C9" s="1169" t="s">
        <v>1155</v>
      </c>
      <c r="D9" s="1169"/>
      <c r="E9" s="748">
        <f>入力用!B20</f>
        <v>0</v>
      </c>
      <c r="F9" s="748"/>
    </row>
    <row r="10" spans="1:6" ht="15" customHeight="1">
      <c r="C10" s="1169" t="s">
        <v>1156</v>
      </c>
      <c r="D10" s="1169"/>
      <c r="E10" s="769">
        <f>入力用!B22</f>
        <v>0</v>
      </c>
      <c r="F10" s="770"/>
    </row>
    <row r="11" spans="1:6" ht="15" customHeight="1">
      <c r="D11" s="748"/>
      <c r="E11" s="748"/>
      <c r="F11" s="748"/>
    </row>
    <row r="12" spans="1:6" ht="19">
      <c r="A12" s="1171" t="s">
        <v>1157</v>
      </c>
      <c r="B12" s="1171"/>
      <c r="C12" s="1171"/>
      <c r="D12" s="1171"/>
      <c r="E12" s="1171"/>
      <c r="F12" s="1171"/>
    </row>
    <row r="13" spans="1:6" ht="15" customHeight="1"/>
    <row r="14" spans="1:6" ht="15" customHeight="1"/>
    <row r="15" spans="1:6" ht="15" customHeight="1">
      <c r="A15" s="1169" t="s">
        <v>1680</v>
      </c>
      <c r="B15" s="1169"/>
      <c r="C15" s="1169"/>
      <c r="D15" s="1169"/>
      <c r="E15" s="1169"/>
      <c r="F15" s="1169"/>
    </row>
    <row r="16" spans="1:6" ht="15" customHeight="1">
      <c r="A16" s="1172" t="s">
        <v>1667</v>
      </c>
      <c r="B16" s="1172"/>
      <c r="C16" s="1172"/>
      <c r="D16" s="1172"/>
      <c r="E16" s="1172"/>
      <c r="F16" s="1172"/>
    </row>
    <row r="17" spans="1:6" ht="15" customHeight="1">
      <c r="A17" s="1172" t="s">
        <v>1158</v>
      </c>
      <c r="B17" s="1172"/>
      <c r="C17" s="1172"/>
      <c r="D17" s="1172"/>
      <c r="E17" s="1172"/>
      <c r="F17" s="1172"/>
    </row>
    <row r="18" spans="1:6" ht="15" customHeight="1">
      <c r="A18" s="1173" t="s">
        <v>1159</v>
      </c>
      <c r="B18" s="1173"/>
      <c r="C18" s="1173"/>
      <c r="D18" s="1173"/>
      <c r="E18" s="1173"/>
      <c r="F18" s="1173"/>
    </row>
    <row r="19" spans="1:6" ht="15" customHeight="1" thickBot="1"/>
    <row r="20" spans="1:6" ht="19.5" customHeight="1">
      <c r="A20" s="1174" t="s">
        <v>1176</v>
      </c>
      <c r="B20" s="678" t="s">
        <v>473</v>
      </c>
      <c r="C20" s="1177">
        <f>入力用!B23</f>
        <v>0</v>
      </c>
      <c r="D20" s="1177"/>
      <c r="E20" s="1177"/>
      <c r="F20" s="1178"/>
    </row>
    <row r="21" spans="1:6" ht="19.5" customHeight="1">
      <c r="A21" s="1175"/>
      <c r="B21" s="679" t="s">
        <v>1160</v>
      </c>
      <c r="C21" s="1179">
        <f>入力用!B24</f>
        <v>0</v>
      </c>
      <c r="D21" s="1179"/>
      <c r="E21" s="1179"/>
      <c r="F21" s="1180"/>
    </row>
    <row r="22" spans="1:6" ht="19.5" customHeight="1">
      <c r="A22" s="1175"/>
      <c r="B22" s="680" t="s">
        <v>499</v>
      </c>
      <c r="C22" s="1181" t="str">
        <f>入力用!B6</f>
        <v>■■事業 ●●地区 ▲-▲工区</v>
      </c>
      <c r="D22" s="1181"/>
      <c r="E22" s="1181"/>
      <c r="F22" s="1182"/>
    </row>
    <row r="23" spans="1:6" ht="19.5" customHeight="1">
      <c r="A23" s="1175"/>
      <c r="B23" s="680" t="s">
        <v>1161</v>
      </c>
      <c r="C23" s="1179">
        <f>入力用!B7</f>
        <v>0</v>
      </c>
      <c r="D23" s="1179"/>
      <c r="E23" s="1179"/>
      <c r="F23" s="1180"/>
    </row>
    <row r="24" spans="1:6" ht="19.5" customHeight="1">
      <c r="A24" s="1175"/>
      <c r="B24" s="680" t="s">
        <v>168</v>
      </c>
      <c r="C24" s="1179" t="str">
        <f>入力用!B12</f>
        <v>令和8年4月2日～令和9年3月31日</v>
      </c>
      <c r="D24" s="1179"/>
      <c r="E24" s="1179"/>
      <c r="F24" s="1180"/>
    </row>
    <row r="25" spans="1:6" ht="19.5" customHeight="1">
      <c r="A25" s="1175"/>
      <c r="B25" s="680" t="s">
        <v>1162</v>
      </c>
      <c r="C25" s="1179"/>
      <c r="D25" s="1179"/>
      <c r="E25" s="1179"/>
      <c r="F25" s="1180"/>
    </row>
    <row r="26" spans="1:6" ht="19.5" customHeight="1">
      <c r="A26" s="1175"/>
      <c r="B26" s="1183" t="s">
        <v>1163</v>
      </c>
      <c r="C26" s="681" t="s">
        <v>1164</v>
      </c>
      <c r="D26" s="1185"/>
      <c r="E26" s="1186"/>
      <c r="F26" s="1187"/>
    </row>
    <row r="27" spans="1:6" ht="19.5" customHeight="1" thickBot="1">
      <c r="A27" s="1176"/>
      <c r="B27" s="1184"/>
      <c r="C27" s="682" t="s">
        <v>1165</v>
      </c>
      <c r="D27" s="1188"/>
      <c r="E27" s="1188"/>
      <c r="F27" s="1189"/>
    </row>
    <row r="28" spans="1:6" ht="19.5" customHeight="1">
      <c r="A28" s="1174" t="s">
        <v>1166</v>
      </c>
      <c r="B28" s="678" t="s">
        <v>473</v>
      </c>
      <c r="C28" s="1177"/>
      <c r="D28" s="1177"/>
      <c r="E28" s="1177"/>
      <c r="F28" s="1178"/>
    </row>
    <row r="29" spans="1:6" ht="19.5" customHeight="1">
      <c r="A29" s="1175"/>
      <c r="B29" s="679" t="s">
        <v>1160</v>
      </c>
      <c r="C29" s="1179"/>
      <c r="D29" s="1179"/>
      <c r="E29" s="1179"/>
      <c r="F29" s="1180"/>
    </row>
    <row r="30" spans="1:6" ht="19.5" customHeight="1">
      <c r="A30" s="1175"/>
      <c r="B30" s="680" t="s">
        <v>499</v>
      </c>
      <c r="C30" s="1179"/>
      <c r="D30" s="1179"/>
      <c r="E30" s="1179"/>
      <c r="F30" s="1180"/>
    </row>
    <row r="31" spans="1:6" ht="19.5" customHeight="1">
      <c r="A31" s="1175"/>
      <c r="B31" s="680" t="s">
        <v>1161</v>
      </c>
      <c r="C31" s="1179"/>
      <c r="D31" s="1179"/>
      <c r="E31" s="1179"/>
      <c r="F31" s="1180"/>
    </row>
    <row r="32" spans="1:6" ht="19.5" customHeight="1">
      <c r="A32" s="1175"/>
      <c r="B32" s="680" t="s">
        <v>168</v>
      </c>
      <c r="C32" s="1179"/>
      <c r="D32" s="1179"/>
      <c r="E32" s="1179"/>
      <c r="F32" s="1180"/>
    </row>
    <row r="33" spans="1:6" ht="19.5" customHeight="1">
      <c r="A33" s="1175"/>
      <c r="B33" s="680" t="s">
        <v>1162</v>
      </c>
      <c r="C33" s="1179"/>
      <c r="D33" s="1179"/>
      <c r="E33" s="1179"/>
      <c r="F33" s="1180"/>
    </row>
    <row r="34" spans="1:6" ht="19.5" customHeight="1">
      <c r="A34" s="1175"/>
      <c r="B34" s="680" t="s">
        <v>1167</v>
      </c>
      <c r="C34" s="1179"/>
      <c r="D34" s="1179"/>
      <c r="E34" s="1179"/>
      <c r="F34" s="1180"/>
    </row>
    <row r="35" spans="1:6" ht="19.5" customHeight="1">
      <c r="A35" s="1175"/>
      <c r="B35" s="680" t="s">
        <v>1168</v>
      </c>
      <c r="C35" s="1179"/>
      <c r="D35" s="1179"/>
      <c r="E35" s="1179"/>
      <c r="F35" s="1180"/>
    </row>
    <row r="36" spans="1:6" ht="19.5" customHeight="1" thickBot="1">
      <c r="A36" s="1176"/>
      <c r="B36" s="683" t="s">
        <v>1169</v>
      </c>
      <c r="C36" s="1190"/>
      <c r="D36" s="1190"/>
      <c r="E36" s="1190"/>
      <c r="F36" s="1191"/>
    </row>
    <row r="37" spans="1:6" ht="19.5" customHeight="1">
      <c r="A37" s="1174" t="s">
        <v>1170</v>
      </c>
      <c r="B37" s="678" t="s">
        <v>473</v>
      </c>
      <c r="C37" s="1177"/>
      <c r="D37" s="1177"/>
      <c r="E37" s="1177"/>
      <c r="F37" s="1178"/>
    </row>
    <row r="38" spans="1:6" ht="19.5" customHeight="1">
      <c r="A38" s="1175"/>
      <c r="B38" s="679" t="s">
        <v>1160</v>
      </c>
      <c r="C38" s="1179"/>
      <c r="D38" s="1179"/>
      <c r="E38" s="1179"/>
      <c r="F38" s="1180"/>
    </row>
    <row r="39" spans="1:6" ht="19.5" customHeight="1">
      <c r="A39" s="1175"/>
      <c r="B39" s="680" t="s">
        <v>499</v>
      </c>
      <c r="C39" s="1179"/>
      <c r="D39" s="1179"/>
      <c r="E39" s="1179"/>
      <c r="F39" s="1180"/>
    </row>
    <row r="40" spans="1:6" ht="19.5" customHeight="1">
      <c r="A40" s="1175"/>
      <c r="B40" s="680" t="s">
        <v>1161</v>
      </c>
      <c r="C40" s="1179"/>
      <c r="D40" s="1179"/>
      <c r="E40" s="1179"/>
      <c r="F40" s="1180"/>
    </row>
    <row r="41" spans="1:6" ht="19.5" customHeight="1">
      <c r="A41" s="1175"/>
      <c r="B41" s="680" t="s">
        <v>168</v>
      </c>
      <c r="C41" s="1179"/>
      <c r="D41" s="1179"/>
      <c r="E41" s="1179"/>
      <c r="F41" s="1180"/>
    </row>
    <row r="42" spans="1:6" ht="19.5" customHeight="1">
      <c r="A42" s="1175"/>
      <c r="B42" s="680" t="s">
        <v>1162</v>
      </c>
      <c r="C42" s="1179"/>
      <c r="D42" s="1179"/>
      <c r="E42" s="1179"/>
      <c r="F42" s="1180"/>
    </row>
    <row r="43" spans="1:6" ht="19.5" customHeight="1">
      <c r="A43" s="1175"/>
      <c r="B43" s="680" t="s">
        <v>1167</v>
      </c>
      <c r="C43" s="1179"/>
      <c r="D43" s="1179"/>
      <c r="E43" s="1179"/>
      <c r="F43" s="1180"/>
    </row>
    <row r="44" spans="1:6" ht="19.5" customHeight="1">
      <c r="A44" s="1175"/>
      <c r="B44" s="680" t="s">
        <v>1168</v>
      </c>
      <c r="C44" s="1179"/>
      <c r="D44" s="1179"/>
      <c r="E44" s="1179"/>
      <c r="F44" s="1180"/>
    </row>
    <row r="45" spans="1:6" ht="19.5" customHeight="1" thickBot="1">
      <c r="A45" s="1176"/>
      <c r="B45" s="683" t="s">
        <v>1169</v>
      </c>
      <c r="C45" s="1190"/>
      <c r="D45" s="1190"/>
      <c r="E45" s="1190"/>
      <c r="F45" s="1191"/>
    </row>
    <row r="46" spans="1:6" ht="19.5" customHeight="1">
      <c r="A46" s="1192" t="s">
        <v>1171</v>
      </c>
      <c r="B46" s="1193"/>
      <c r="C46" s="684" t="s">
        <v>1172</v>
      </c>
      <c r="D46" s="685"/>
      <c r="E46" s="685" t="s">
        <v>1173</v>
      </c>
      <c r="F46" s="686"/>
    </row>
    <row r="47" spans="1:6" ht="19.5" customHeight="1">
      <c r="A47" s="1194"/>
      <c r="B47" s="1195"/>
      <c r="C47" s="687" t="s">
        <v>1174</v>
      </c>
      <c r="D47" s="688"/>
      <c r="E47" s="688" t="s">
        <v>1173</v>
      </c>
      <c r="F47" s="689"/>
    </row>
    <row r="48" spans="1:6" ht="19.5" customHeight="1" thickBot="1">
      <c r="A48" s="1196"/>
      <c r="B48" s="1197"/>
      <c r="C48" s="690" t="s">
        <v>1175</v>
      </c>
      <c r="D48" s="690"/>
      <c r="E48" s="690" t="s">
        <v>1173</v>
      </c>
      <c r="F48" s="691"/>
    </row>
    <row r="49" spans="1:6" ht="15" customHeight="1">
      <c r="A49" s="1168" t="s">
        <v>1280</v>
      </c>
      <c r="B49" s="1168"/>
      <c r="C49" s="1168"/>
      <c r="D49" s="1168"/>
      <c r="E49" s="1168"/>
      <c r="F49" s="1168"/>
    </row>
    <row r="50" spans="1:6" ht="15" customHeight="1">
      <c r="A50" s="1168" t="s">
        <v>1681</v>
      </c>
      <c r="B50" s="1168"/>
      <c r="C50" s="1168"/>
      <c r="D50" s="1168"/>
      <c r="E50" s="1168"/>
      <c r="F50" s="1168"/>
    </row>
    <row r="51" spans="1:6" ht="13.5" customHeight="1">
      <c r="A51" s="815" t="s">
        <v>1682</v>
      </c>
      <c r="B51" s="815"/>
      <c r="C51" s="815"/>
      <c r="D51" s="815"/>
      <c r="E51" s="815"/>
      <c r="F51" s="815"/>
    </row>
    <row r="52" spans="1:6" s="815" customFormat="1" ht="13.5" customHeight="1">
      <c r="A52" s="1168"/>
      <c r="B52" s="1168"/>
      <c r="C52" s="1168"/>
      <c r="D52" s="1168"/>
      <c r="E52" s="1168"/>
      <c r="F52" s="1168"/>
    </row>
    <row r="53" spans="1:6" s="815" customFormat="1" ht="13.5" customHeight="1">
      <c r="E53" s="816" t="s">
        <v>1281</v>
      </c>
    </row>
    <row r="54" spans="1:6" s="815" customFormat="1" ht="13.5" customHeight="1">
      <c r="E54" s="816" t="s">
        <v>1282</v>
      </c>
    </row>
    <row r="55" spans="1:6" s="815" customFormat="1" ht="13.5" customHeight="1">
      <c r="A55" s="817"/>
    </row>
    <row r="56" spans="1:6" s="815" customFormat="1" ht="13.5" customHeight="1">
      <c r="A56" s="817"/>
    </row>
    <row r="57" spans="1:6" s="815" customFormat="1" ht="13.5" customHeight="1">
      <c r="A57" s="818" t="s">
        <v>1283</v>
      </c>
    </row>
    <row r="58" spans="1:6" s="815" customFormat="1" ht="13.5" customHeight="1">
      <c r="A58" s="818" t="s">
        <v>1284</v>
      </c>
      <c r="B58" s="815">
        <f>入力用!B20</f>
        <v>0</v>
      </c>
    </row>
    <row r="59" spans="1:6" s="815" customFormat="1" ht="13.5" customHeight="1">
      <c r="A59" s="818" t="s">
        <v>1285</v>
      </c>
      <c r="B59" s="815">
        <f>入力用!B22</f>
        <v>0</v>
      </c>
    </row>
    <row r="60" spans="1:6" s="815" customFormat="1" ht="13.5" customHeight="1">
      <c r="A60" s="817"/>
    </row>
    <row r="61" spans="1:6" s="815" customFormat="1" ht="13.5" customHeight="1">
      <c r="A61" s="817"/>
      <c r="C61" s="818" t="s">
        <v>1286</v>
      </c>
      <c r="D61" s="815">
        <f>入力用!B15</f>
        <v>0</v>
      </c>
    </row>
    <row r="62" spans="1:6" s="815" customFormat="1" ht="13.5" customHeight="1">
      <c r="E62" s="819" t="str">
        <f>入力用!B16</f>
        <v>□□　□□</v>
      </c>
    </row>
    <row r="63" spans="1:6" s="815" customFormat="1" ht="13.5" customHeight="1">
      <c r="A63" s="817"/>
    </row>
    <row r="64" spans="1:6" s="815" customFormat="1" ht="13.5" customHeight="1">
      <c r="A64" s="817"/>
    </row>
    <row r="65" spans="1:5" s="815" customFormat="1" ht="13.5" customHeight="1">
      <c r="A65" s="817"/>
    </row>
    <row r="66" spans="1:5" s="815" customFormat="1" ht="19">
      <c r="A66" s="1164" t="s">
        <v>1287</v>
      </c>
      <c r="B66" s="1164"/>
      <c r="C66" s="1164"/>
      <c r="D66" s="1164"/>
      <c r="E66" s="1164"/>
    </row>
    <row r="67" spans="1:5" s="815" customFormat="1" ht="13.5" customHeight="1">
      <c r="A67" s="817"/>
    </row>
    <row r="68" spans="1:5" s="815" customFormat="1" ht="13.5" customHeight="1">
      <c r="A68" s="817"/>
    </row>
    <row r="69" spans="1:5" s="815" customFormat="1" ht="13.5" customHeight="1">
      <c r="A69" s="817"/>
    </row>
    <row r="70" spans="1:5" s="815" customFormat="1" ht="13.5" customHeight="1">
      <c r="A70" s="1165" t="s">
        <v>1683</v>
      </c>
      <c r="B70" s="1165"/>
      <c r="C70" s="1165"/>
      <c r="D70" s="1165"/>
      <c r="E70" s="1165"/>
    </row>
    <row r="71" spans="1:5" s="815" customFormat="1" ht="13.5" customHeight="1">
      <c r="A71" s="1165"/>
      <c r="B71" s="1165"/>
      <c r="C71" s="1165"/>
      <c r="D71" s="1165"/>
      <c r="E71" s="1165"/>
    </row>
    <row r="72" spans="1:5" s="815" customFormat="1" ht="13.5" customHeight="1">
      <c r="A72" s="1165"/>
      <c r="B72" s="1165"/>
      <c r="C72" s="1165"/>
      <c r="D72" s="1165"/>
      <c r="E72" s="1165"/>
    </row>
    <row r="73" spans="1:5" s="815" customFormat="1" ht="13.5" customHeight="1">
      <c r="A73" s="817"/>
    </row>
    <row r="74" spans="1:5" s="815" customFormat="1" ht="13.5" customHeight="1">
      <c r="A74" s="1166" t="s">
        <v>108</v>
      </c>
      <c r="B74" s="1166"/>
      <c r="C74" s="1166"/>
      <c r="D74" s="1166"/>
      <c r="E74" s="1166"/>
    </row>
    <row r="75" spans="1:5" s="815" customFormat="1" ht="13.5" customHeight="1">
      <c r="A75" s="817"/>
    </row>
    <row r="76" spans="1:5" s="815" customFormat="1" ht="13.5" customHeight="1">
      <c r="A76" s="817"/>
    </row>
    <row r="77" spans="1:5" s="815" customFormat="1" ht="13.5" customHeight="1">
      <c r="A77" s="818" t="s">
        <v>1288</v>
      </c>
      <c r="B77" s="815" t="str">
        <f>入力用!B6</f>
        <v>■■事業 ●●地区 ▲-▲工区</v>
      </c>
    </row>
    <row r="78" spans="1:5" s="815" customFormat="1" ht="13.5" customHeight="1">
      <c r="A78" s="817"/>
    </row>
    <row r="79" spans="1:5" s="815" customFormat="1" ht="13.5" customHeight="1">
      <c r="A79" s="817"/>
    </row>
    <row r="80" spans="1:5" s="815" customFormat="1" ht="13.5" customHeight="1">
      <c r="A80" s="818" t="s">
        <v>1289</v>
      </c>
      <c r="B80" s="815">
        <f>入力用!B7</f>
        <v>0</v>
      </c>
    </row>
    <row r="81" spans="1:5" s="815" customFormat="1" ht="13.5" customHeight="1">
      <c r="A81" s="817"/>
    </row>
    <row r="82" spans="1:5" s="815" customFormat="1" ht="13.5" customHeight="1">
      <c r="A82" s="817"/>
    </row>
    <row r="83" spans="1:5" s="815" customFormat="1" ht="13.5" customHeight="1">
      <c r="A83" s="818" t="s">
        <v>1290</v>
      </c>
    </row>
    <row r="84" spans="1:5" s="815" customFormat="1" ht="13.5" customHeight="1">
      <c r="A84" s="1167" t="s">
        <v>1684</v>
      </c>
      <c r="B84" s="1167"/>
      <c r="C84" s="1167"/>
      <c r="D84" s="1167"/>
      <c r="E84" s="1167"/>
    </row>
    <row r="85" spans="1:5" s="815" customFormat="1" ht="13.5" customHeight="1">
      <c r="A85" s="1167"/>
      <c r="B85" s="1167"/>
      <c r="C85" s="1167"/>
      <c r="D85" s="1167"/>
      <c r="E85" s="1167"/>
    </row>
    <row r="86" spans="1:5" s="815" customFormat="1" ht="13.5" customHeight="1">
      <c r="A86" s="1167"/>
      <c r="B86" s="1167"/>
      <c r="C86" s="1167"/>
      <c r="D86" s="1167"/>
      <c r="E86" s="1167"/>
    </row>
    <row r="87" spans="1:5" s="815" customFormat="1" ht="13.5" customHeight="1">
      <c r="A87" s="817"/>
    </row>
    <row r="88" spans="1:5" s="815" customFormat="1" ht="13.5" customHeight="1">
      <c r="A88" s="817"/>
    </row>
    <row r="89" spans="1:5" s="815" customFormat="1" ht="13.5" customHeight="1">
      <c r="A89" s="817"/>
    </row>
    <row r="90" spans="1:5" s="815" customFormat="1" ht="13.5" customHeight="1">
      <c r="A90" s="817"/>
    </row>
    <row r="91" spans="1:5" s="815" customFormat="1" ht="13.5" customHeight="1">
      <c r="A91" s="817"/>
    </row>
    <row r="92" spans="1:5" s="815" customFormat="1" ht="13.5" customHeight="1">
      <c r="A92" s="817"/>
    </row>
    <row r="93" spans="1:5" s="815" customFormat="1" ht="13.5" customHeight="1">
      <c r="E93" s="816" t="s">
        <v>1281</v>
      </c>
    </row>
    <row r="94" spans="1:5" s="815" customFormat="1" ht="13.5" customHeight="1">
      <c r="E94" s="816" t="s">
        <v>1282</v>
      </c>
    </row>
    <row r="95" spans="1:5" s="815" customFormat="1" ht="13.5" customHeight="1">
      <c r="A95" s="817"/>
    </row>
    <row r="96" spans="1:5" s="815" customFormat="1" ht="13.5" customHeight="1">
      <c r="A96" s="817"/>
    </row>
    <row r="97" spans="1:5" s="815" customFormat="1" ht="13.5" customHeight="1">
      <c r="A97" s="818" t="s">
        <v>1283</v>
      </c>
    </row>
    <row r="98" spans="1:5" s="815" customFormat="1" ht="13.5" customHeight="1">
      <c r="A98" s="818" t="s">
        <v>1284</v>
      </c>
      <c r="B98" s="815">
        <f>入力用!B20</f>
        <v>0</v>
      </c>
    </row>
    <row r="99" spans="1:5" s="815" customFormat="1" ht="13.5" customHeight="1">
      <c r="A99" s="818" t="s">
        <v>1285</v>
      </c>
      <c r="B99" s="815">
        <f>入力用!B22</f>
        <v>0</v>
      </c>
    </row>
    <row r="100" spans="1:5" s="815" customFormat="1" ht="13.5" customHeight="1">
      <c r="A100" s="817"/>
    </row>
    <row r="101" spans="1:5" s="815" customFormat="1" ht="13.5" customHeight="1">
      <c r="A101" s="817"/>
      <c r="C101" s="818" t="s">
        <v>1286</v>
      </c>
      <c r="D101" s="815">
        <f>入力用!B15</f>
        <v>0</v>
      </c>
    </row>
    <row r="102" spans="1:5" s="815" customFormat="1" ht="13.5" customHeight="1">
      <c r="E102" s="819" t="str">
        <f>入力用!B16</f>
        <v>□□　□□</v>
      </c>
    </row>
    <row r="103" spans="1:5" s="815" customFormat="1" ht="13.5" customHeight="1">
      <c r="A103" s="817"/>
    </row>
    <row r="104" spans="1:5" s="815" customFormat="1" ht="13.5" customHeight="1">
      <c r="A104" s="817"/>
    </row>
    <row r="105" spans="1:5" s="815" customFormat="1" ht="13.5" customHeight="1">
      <c r="A105" s="817"/>
    </row>
    <row r="106" spans="1:5" s="815" customFormat="1" ht="19">
      <c r="A106" s="1164" t="s">
        <v>1287</v>
      </c>
      <c r="B106" s="1164"/>
      <c r="C106" s="1164"/>
      <c r="D106" s="1164"/>
      <c r="E106" s="1164"/>
    </row>
    <row r="107" spans="1:5" s="815" customFormat="1" ht="13.5" customHeight="1">
      <c r="A107" s="817"/>
    </row>
    <row r="108" spans="1:5" s="815" customFormat="1" ht="13.5" customHeight="1">
      <c r="A108" s="817"/>
    </row>
    <row r="109" spans="1:5" s="815" customFormat="1" ht="13.5" customHeight="1">
      <c r="A109" s="817"/>
    </row>
    <row r="110" spans="1:5" s="815" customFormat="1" ht="13.5" customHeight="1">
      <c r="A110" s="1165" t="s">
        <v>1685</v>
      </c>
      <c r="B110" s="1165"/>
      <c r="C110" s="1165"/>
      <c r="D110" s="1165"/>
      <c r="E110" s="1165"/>
    </row>
    <row r="111" spans="1:5" s="815" customFormat="1" ht="13.5" customHeight="1">
      <c r="A111" s="1165"/>
      <c r="B111" s="1165"/>
      <c r="C111" s="1165"/>
      <c r="D111" s="1165"/>
      <c r="E111" s="1165"/>
    </row>
    <row r="112" spans="1:5" s="815" customFormat="1" ht="13.5" customHeight="1">
      <c r="A112" s="1165"/>
      <c r="B112" s="1165"/>
      <c r="C112" s="1165"/>
      <c r="D112" s="1165"/>
      <c r="E112" s="1165"/>
    </row>
    <row r="113" spans="1:5" s="815" customFormat="1" ht="13.5" customHeight="1">
      <c r="A113" s="817"/>
    </row>
    <row r="114" spans="1:5" s="815" customFormat="1" ht="13.5" customHeight="1">
      <c r="A114" s="1166" t="s">
        <v>108</v>
      </c>
      <c r="B114" s="1166"/>
      <c r="C114" s="1166"/>
      <c r="D114" s="1166"/>
      <c r="E114" s="1166"/>
    </row>
    <row r="115" spans="1:5" s="815" customFormat="1" ht="13.5" customHeight="1">
      <c r="A115" s="817"/>
    </row>
    <row r="116" spans="1:5" s="815" customFormat="1" ht="13.5" customHeight="1">
      <c r="A116" s="817"/>
    </row>
    <row r="117" spans="1:5" s="815" customFormat="1" ht="13.5" customHeight="1">
      <c r="A117" s="818" t="s">
        <v>1288</v>
      </c>
      <c r="B117" s="815" t="str">
        <f>入力用!B6</f>
        <v>■■事業 ●●地区 ▲-▲工区</v>
      </c>
    </row>
    <row r="118" spans="1:5" s="815" customFormat="1" ht="13.5" customHeight="1">
      <c r="A118" s="817"/>
    </row>
    <row r="119" spans="1:5" s="815" customFormat="1" ht="13.5" customHeight="1">
      <c r="A119" s="817"/>
    </row>
    <row r="120" spans="1:5" s="815" customFormat="1" ht="13.5" customHeight="1">
      <c r="A120" s="818" t="s">
        <v>1289</v>
      </c>
      <c r="B120" s="815">
        <f>入力用!B7</f>
        <v>0</v>
      </c>
    </row>
    <row r="121" spans="1:5" s="815" customFormat="1" ht="13.5" customHeight="1">
      <c r="A121" s="817"/>
    </row>
    <row r="122" spans="1:5" s="815" customFormat="1" ht="13.5" customHeight="1">
      <c r="A122" s="817"/>
    </row>
    <row r="123" spans="1:5" s="815" customFormat="1" ht="13.5" customHeight="1">
      <c r="A123" s="818" t="s">
        <v>1291</v>
      </c>
    </row>
    <row r="124" spans="1:5" s="815" customFormat="1" ht="13.5" customHeight="1">
      <c r="A124" s="1167"/>
      <c r="B124" s="1167"/>
      <c r="C124" s="1167"/>
      <c r="D124" s="1167"/>
      <c r="E124" s="1167"/>
    </row>
    <row r="125" spans="1:5" s="815" customFormat="1" ht="13.5" customHeight="1">
      <c r="A125" s="1167"/>
      <c r="B125" s="1167"/>
      <c r="C125" s="1167"/>
      <c r="D125" s="1167"/>
      <c r="E125" s="1167"/>
    </row>
    <row r="126" spans="1:5" s="815" customFormat="1" ht="13.5" customHeight="1">
      <c r="A126" s="1167"/>
      <c r="B126" s="1167"/>
      <c r="C126" s="1167"/>
      <c r="D126" s="1167"/>
      <c r="E126" s="1167"/>
    </row>
    <row r="127" spans="1:5" s="815" customFormat="1" ht="13.5" customHeight="1">
      <c r="A127" s="817"/>
    </row>
    <row r="128" spans="1:5" s="815" customFormat="1" ht="13.5" customHeight="1">
      <c r="A128" s="817"/>
    </row>
    <row r="129" spans="1:1" s="815" customFormat="1" ht="13.5" customHeight="1">
      <c r="A129" s="817"/>
    </row>
    <row r="130" spans="1:1" s="815" customFormat="1" ht="13.5" customHeight="1">
      <c r="A130" s="817"/>
    </row>
    <row r="131" spans="1:1" s="815" customFormat="1" ht="13.5" customHeight="1">
      <c r="A131" s="817"/>
    </row>
    <row r="132" spans="1:1" s="815" customFormat="1" ht="13.5" customHeight="1">
      <c r="A132" s="817"/>
    </row>
    <row r="133" spans="1:1" s="815" customFormat="1" ht="13.5" customHeight="1"/>
    <row r="134" spans="1:1" s="815" customFormat="1" ht="13.5" customHeight="1"/>
    <row r="135" spans="1:1" s="815" customFormat="1" ht="13.5" customHeight="1"/>
  </sheetData>
  <mergeCells count="51">
    <mergeCell ref="A50:F50"/>
    <mergeCell ref="A37:A45"/>
    <mergeCell ref="C37:F37"/>
    <mergeCell ref="C38:F38"/>
    <mergeCell ref="C39:F39"/>
    <mergeCell ref="C40:F40"/>
    <mergeCell ref="C41:F41"/>
    <mergeCell ref="C42:F42"/>
    <mergeCell ref="C43:F43"/>
    <mergeCell ref="C44:F44"/>
    <mergeCell ref="C45:F45"/>
    <mergeCell ref="A46:B48"/>
    <mergeCell ref="A49:F49"/>
    <mergeCell ref="A28:A36"/>
    <mergeCell ref="C28:F28"/>
    <mergeCell ref="C29:F29"/>
    <mergeCell ref="C30:F30"/>
    <mergeCell ref="C31:F31"/>
    <mergeCell ref="C32:F32"/>
    <mergeCell ref="C33:F33"/>
    <mergeCell ref="C34:F34"/>
    <mergeCell ref="C35:F35"/>
    <mergeCell ref="C36:F36"/>
    <mergeCell ref="A16:F16"/>
    <mergeCell ref="A17:F17"/>
    <mergeCell ref="A18:F18"/>
    <mergeCell ref="A20:A27"/>
    <mergeCell ref="C20:F20"/>
    <mergeCell ref="C21:F21"/>
    <mergeCell ref="C22:F22"/>
    <mergeCell ref="C23:F23"/>
    <mergeCell ref="C24:F24"/>
    <mergeCell ref="C25:F25"/>
    <mergeCell ref="B26:B27"/>
    <mergeCell ref="D26:F26"/>
    <mergeCell ref="D27:F27"/>
    <mergeCell ref="A15:F15"/>
    <mergeCell ref="A4:B4"/>
    <mergeCell ref="C8:D8"/>
    <mergeCell ref="A12:F12"/>
    <mergeCell ref="C9:D9"/>
    <mergeCell ref="C10:D10"/>
    <mergeCell ref="A106:E106"/>
    <mergeCell ref="A110:E112"/>
    <mergeCell ref="A114:E114"/>
    <mergeCell ref="A124:E126"/>
    <mergeCell ref="A52:F52"/>
    <mergeCell ref="A66:E66"/>
    <mergeCell ref="A70:E72"/>
    <mergeCell ref="A74:E74"/>
    <mergeCell ref="A84:E86"/>
  </mergeCells>
  <phoneticPr fontId="2"/>
  <printOptions horizontalCentered="1"/>
  <pageMargins left="0.59055118110236227" right="0.39370078740157483" top="0.98425196850393704" bottom="0.39370078740157483" header="0.51181102362204722" footer="0.51181102362204722"/>
  <pageSetup paperSize="9" scale="90" orientation="portrait" r:id="rId1"/>
  <rowBreaks count="1" manualBreakCount="1">
    <brk id="92"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DEEDC-FB8E-494E-9CC7-1C9AD60AA267}">
  <sheetPr>
    <tabColor rgb="FFF8CBAD"/>
  </sheetPr>
  <dimension ref="A1:G23"/>
  <sheetViews>
    <sheetView showGridLines="0" view="pageBreakPreview" zoomScale="80" zoomScaleNormal="100" zoomScaleSheetLayoutView="80" workbookViewId="0"/>
  </sheetViews>
  <sheetFormatPr defaultColWidth="9" defaultRowHeight="18" customHeight="1"/>
  <cols>
    <col min="1" max="1" width="5.6328125" style="597" customWidth="1"/>
    <col min="2" max="2" width="7.6328125" style="597" customWidth="1"/>
    <col min="3" max="3" width="9.08984375" style="597" customWidth="1"/>
    <col min="4" max="4" width="8.08984375" style="597" customWidth="1"/>
    <col min="5" max="5" width="15.08984375" style="597" customWidth="1"/>
    <col min="6" max="6" width="24.6328125" style="597" customWidth="1"/>
    <col min="7" max="7" width="3.08984375" style="597" customWidth="1"/>
    <col min="8" max="16384" width="9" style="597"/>
  </cols>
  <sheetData>
    <row r="1" spans="1:7" ht="20.149999999999999" customHeight="1">
      <c r="F1" s="635"/>
      <c r="G1" s="635" t="s">
        <v>1127</v>
      </c>
    </row>
    <row r="2" spans="1:7" ht="20.149999999999999" customHeight="1"/>
    <row r="3" spans="1:7" ht="30.75" customHeight="1">
      <c r="A3" s="634" t="s">
        <v>1120</v>
      </c>
      <c r="B3" s="599"/>
      <c r="C3" s="599"/>
      <c r="D3" s="599"/>
      <c r="E3" s="599"/>
      <c r="F3" s="599"/>
      <c r="G3" s="599"/>
    </row>
    <row r="4" spans="1:7" ht="20.149999999999999" customHeight="1">
      <c r="A4" s="599" t="s">
        <v>1121</v>
      </c>
      <c r="B4" s="599"/>
      <c r="C4" s="599"/>
      <c r="D4" s="599"/>
      <c r="E4" s="599"/>
      <c r="F4" s="599"/>
      <c r="G4" s="599"/>
    </row>
    <row r="5" spans="1:7" ht="20.149999999999999" customHeight="1"/>
    <row r="6" spans="1:7" ht="20.149999999999999" customHeight="1">
      <c r="F6" s="1200" t="s">
        <v>951</v>
      </c>
      <c r="G6" s="1200"/>
    </row>
    <row r="7" spans="1:7" ht="20.149999999999999" customHeight="1"/>
    <row r="8" spans="1:7" ht="27" customHeight="1">
      <c r="A8" s="597" t="s">
        <v>980</v>
      </c>
      <c r="C8" s="633" t="s">
        <v>1058</v>
      </c>
      <c r="D8" s="1201">
        <f>入力用!B17</f>
        <v>0</v>
      </c>
      <c r="E8" s="1201"/>
      <c r="F8" s="1201"/>
    </row>
    <row r="9" spans="1:7" ht="27" customHeight="1">
      <c r="C9" s="771" t="s">
        <v>1122</v>
      </c>
      <c r="D9" s="1201" t="str">
        <f>""&amp;入力用!B15&amp;" "&amp;入力用!B16&amp;"様"</f>
        <v xml:space="preserve"> □□　□□様</v>
      </c>
      <c r="E9" s="1201"/>
      <c r="F9" s="1201"/>
    </row>
    <row r="10" spans="1:7" ht="27" customHeight="1"/>
    <row r="11" spans="1:7" ht="27" customHeight="1">
      <c r="D11" s="597" t="s">
        <v>1123</v>
      </c>
      <c r="E11" s="633" t="s">
        <v>1058</v>
      </c>
      <c r="F11" s="772">
        <f>入力用!B21</f>
        <v>0</v>
      </c>
    </row>
    <row r="12" spans="1:7" ht="27" customHeight="1">
      <c r="E12" s="633" t="s">
        <v>1124</v>
      </c>
      <c r="F12" s="749">
        <f>入力用!B20</f>
        <v>0</v>
      </c>
    </row>
    <row r="13" spans="1:7" ht="27" customHeight="1">
      <c r="E13" s="771" t="s">
        <v>1125</v>
      </c>
      <c r="F13" s="749">
        <f>入力用!B22</f>
        <v>0</v>
      </c>
    </row>
    <row r="14" spans="1:7" ht="20.149999999999999" customHeight="1"/>
    <row r="15" spans="1:7" ht="20.149999999999999" customHeight="1"/>
    <row r="16" spans="1:7" ht="20.149999999999999" customHeight="1">
      <c r="A16" s="597" t="s">
        <v>1686</v>
      </c>
    </row>
    <row r="17" spans="1:7" ht="20.149999999999999" customHeight="1"/>
    <row r="18" spans="1:7" ht="40" customHeight="1">
      <c r="A18" s="1204" t="s">
        <v>538</v>
      </c>
      <c r="B18" s="1205"/>
      <c r="C18" s="1202" t="str">
        <f>入力用!B6</f>
        <v>■■事業 ●●地区 ▲-▲工区</v>
      </c>
      <c r="D18" s="1202"/>
      <c r="E18" s="1202"/>
      <c r="F18" s="1202"/>
      <c r="G18" s="1202"/>
    </row>
    <row r="19" spans="1:7" ht="40" customHeight="1">
      <c r="A19" s="1204" t="s">
        <v>681</v>
      </c>
      <c r="B19" s="1205"/>
      <c r="C19" s="1203">
        <f>入力用!B7</f>
        <v>0</v>
      </c>
      <c r="D19" s="1203"/>
      <c r="E19" s="1203"/>
      <c r="F19" s="1203"/>
      <c r="G19" s="1203"/>
    </row>
    <row r="20" spans="1:7" ht="40" customHeight="1">
      <c r="A20" s="1204" t="s">
        <v>1126</v>
      </c>
      <c r="B20" s="1205"/>
      <c r="C20" s="1203"/>
      <c r="D20" s="1203"/>
      <c r="E20" s="1203"/>
      <c r="F20" s="1203"/>
      <c r="G20" s="1203"/>
    </row>
    <row r="22" spans="1:7" ht="28" customHeight="1">
      <c r="A22" s="636" t="s">
        <v>1128</v>
      </c>
      <c r="B22" s="1198" t="s">
        <v>1665</v>
      </c>
      <c r="C22" s="1199"/>
      <c r="D22" s="1199"/>
      <c r="E22" s="1199"/>
      <c r="F22" s="1199"/>
      <c r="G22" s="1199"/>
    </row>
    <row r="23" spans="1:7" ht="28" customHeight="1">
      <c r="A23" s="637" t="s">
        <v>1129</v>
      </c>
      <c r="B23" s="1198" t="s">
        <v>1666</v>
      </c>
      <c r="C23" s="1199"/>
      <c r="D23" s="1199"/>
      <c r="E23" s="1199"/>
      <c r="F23" s="1199"/>
      <c r="G23" s="1199"/>
    </row>
  </sheetData>
  <mergeCells count="11">
    <mergeCell ref="B22:G22"/>
    <mergeCell ref="B23:G23"/>
    <mergeCell ref="F6:G6"/>
    <mergeCell ref="D8:F8"/>
    <mergeCell ref="D9:F9"/>
    <mergeCell ref="C18:G18"/>
    <mergeCell ref="C19:G19"/>
    <mergeCell ref="C20:G20"/>
    <mergeCell ref="A18:B18"/>
    <mergeCell ref="A19:B19"/>
    <mergeCell ref="A20:B20"/>
  </mergeCells>
  <phoneticPr fontId="2"/>
  <printOptions horizontalCentered="1"/>
  <pageMargins left="0.59055118110236227" right="0.59055118110236227" top="1.1811023622047245" bottom="0.3937007874015748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8CBAD"/>
  </sheetPr>
  <dimension ref="A1:Y36"/>
  <sheetViews>
    <sheetView showGridLines="0" view="pageBreakPreview" topLeftCell="A9" zoomScale="80" zoomScaleNormal="115" zoomScaleSheetLayoutView="80" workbookViewId="0">
      <selection activeCell="A37" sqref="A37"/>
    </sheetView>
  </sheetViews>
  <sheetFormatPr defaultColWidth="3.1796875" defaultRowHeight="13"/>
  <cols>
    <col min="1" max="16384" width="3.1796875" style="25"/>
  </cols>
  <sheetData>
    <row r="1" spans="1:25">
      <c r="A1" s="25" t="s">
        <v>141</v>
      </c>
    </row>
    <row r="2" spans="1:25">
      <c r="R2" s="26" t="s">
        <v>112</v>
      </c>
      <c r="S2" s="1208"/>
      <c r="T2" s="1208"/>
      <c r="U2" s="1208"/>
      <c r="V2" s="1208"/>
      <c r="W2" s="1208"/>
      <c r="X2" s="1208"/>
      <c r="Y2" s="1208"/>
    </row>
    <row r="3" spans="1:25">
      <c r="A3" s="1210"/>
      <c r="B3" s="1210"/>
      <c r="C3" s="1210"/>
      <c r="D3" s="1210"/>
      <c r="E3" s="1210"/>
      <c r="F3" s="25" t="s">
        <v>114</v>
      </c>
    </row>
    <row r="5" spans="1:25">
      <c r="L5" s="26" t="s">
        <v>142</v>
      </c>
      <c r="M5" s="1211">
        <f>入力用!B21</f>
        <v>0</v>
      </c>
      <c r="N5" s="1211"/>
      <c r="O5" s="1211"/>
      <c r="P5" s="1211"/>
      <c r="Q5" s="1211"/>
      <c r="R5" s="1211"/>
      <c r="S5" s="1211"/>
      <c r="T5" s="1211"/>
      <c r="U5" s="1211"/>
      <c r="V5" s="1211"/>
      <c r="W5" s="1211"/>
      <c r="X5" s="1211"/>
    </row>
    <row r="6" spans="1:25">
      <c r="M6" s="1211"/>
      <c r="N6" s="1211"/>
      <c r="O6" s="1211"/>
      <c r="P6" s="1211"/>
      <c r="Q6" s="1211"/>
      <c r="R6" s="1211"/>
      <c r="S6" s="1211"/>
      <c r="T6" s="1211"/>
      <c r="U6" s="1211"/>
      <c r="V6" s="1211"/>
      <c r="W6" s="1211"/>
      <c r="X6" s="1211"/>
    </row>
    <row r="7" spans="1:25">
      <c r="L7" s="26" t="s">
        <v>143</v>
      </c>
      <c r="M7" s="1212">
        <f>入力用!B22</f>
        <v>0</v>
      </c>
      <c r="N7" s="1212"/>
      <c r="O7" s="1212"/>
      <c r="P7" s="1212"/>
      <c r="Q7" s="1212"/>
      <c r="R7" s="1212"/>
      <c r="S7" s="1212"/>
      <c r="T7" s="1212"/>
      <c r="U7" s="1212"/>
      <c r="V7" s="1212"/>
      <c r="W7" s="1212"/>
    </row>
    <row r="9" spans="1:25" ht="26.15" customHeight="1">
      <c r="A9" s="1213" t="s">
        <v>128</v>
      </c>
      <c r="B9" s="1213"/>
      <c r="C9" s="1213"/>
      <c r="D9" s="1213"/>
      <c r="E9" s="1213"/>
      <c r="F9" s="1213"/>
      <c r="G9" s="1213"/>
      <c r="H9" s="1213"/>
      <c r="I9" s="1213"/>
      <c r="J9" s="1213"/>
      <c r="K9" s="1213"/>
      <c r="L9" s="1213"/>
      <c r="M9" s="1213"/>
      <c r="N9" s="1213"/>
      <c r="O9" s="1213"/>
      <c r="P9" s="1213"/>
      <c r="Q9" s="1213"/>
      <c r="R9" s="1213"/>
      <c r="S9" s="1213"/>
      <c r="T9" s="1213"/>
      <c r="U9" s="1213"/>
      <c r="V9" s="1213"/>
      <c r="W9" s="1213"/>
      <c r="X9" s="1213"/>
      <c r="Y9" s="1213"/>
    </row>
    <row r="11" spans="1:25">
      <c r="A11" s="1207" t="s">
        <v>129</v>
      </c>
      <c r="B11" s="1207"/>
      <c r="C11" s="1207"/>
      <c r="D11" s="1214" t="str">
        <f>入力用!B6</f>
        <v>■■事業 ●●地区 ▲-▲工区</v>
      </c>
      <c r="E11" s="1214"/>
      <c r="F11" s="1214"/>
      <c r="G11" s="1214"/>
      <c r="H11" s="1214"/>
      <c r="I11" s="1214"/>
      <c r="J11" s="1214"/>
      <c r="K11" s="1214"/>
      <c r="L11" s="1214"/>
      <c r="M11" s="1214"/>
      <c r="N11" s="1214"/>
      <c r="O11" s="1214"/>
      <c r="P11" s="1214"/>
      <c r="Q11" s="1214"/>
      <c r="R11" s="1214"/>
      <c r="S11" s="1214"/>
      <c r="T11" s="1214"/>
      <c r="U11" s="1214"/>
      <c r="V11" s="1214"/>
      <c r="W11" s="1214"/>
      <c r="X11" s="1214"/>
    </row>
    <row r="12" spans="1:25">
      <c r="A12" s="1215" t="s">
        <v>130</v>
      </c>
      <c r="B12" s="1215"/>
      <c r="C12" s="1215"/>
      <c r="D12" s="1208">
        <f>入力用!B8</f>
        <v>46113</v>
      </c>
      <c r="E12" s="1208"/>
      <c r="F12" s="1208"/>
      <c r="G12" s="1208"/>
      <c r="H12" s="1208"/>
      <c r="I12" s="1208"/>
      <c r="J12" s="1208"/>
      <c r="K12" s="1208"/>
      <c r="L12" s="1208"/>
      <c r="M12" s="1208"/>
    </row>
    <row r="13" spans="1:25">
      <c r="A13" s="1207" t="s">
        <v>117</v>
      </c>
      <c r="B13" s="1207"/>
      <c r="C13" s="1207"/>
      <c r="D13" s="1208">
        <f>入力用!B9</f>
        <v>46114</v>
      </c>
      <c r="E13" s="1208"/>
      <c r="F13" s="1208"/>
      <c r="G13" s="1208"/>
      <c r="H13" s="1208"/>
      <c r="I13" s="1208"/>
      <c r="J13" s="1208"/>
      <c r="K13" s="1208"/>
      <c r="L13" s="1208"/>
      <c r="M13" s="1208"/>
      <c r="N13" s="750" t="s">
        <v>131</v>
      </c>
      <c r="O13" s="1208">
        <f>入力用!B10</f>
        <v>46477</v>
      </c>
      <c r="P13" s="1208"/>
      <c r="Q13" s="1208"/>
      <c r="R13" s="1208"/>
      <c r="S13" s="1208"/>
      <c r="T13" s="1208"/>
      <c r="U13" s="1208"/>
      <c r="V13" s="1208"/>
      <c r="W13" s="1208"/>
      <c r="X13" s="1208"/>
      <c r="Y13" s="25" t="s">
        <v>132</v>
      </c>
    </row>
    <row r="15" spans="1:25" ht="27" customHeight="1">
      <c r="A15" s="1209" t="s">
        <v>133</v>
      </c>
      <c r="B15" s="1209"/>
      <c r="C15" s="1209"/>
      <c r="D15" s="1209" t="s">
        <v>123</v>
      </c>
      <c r="E15" s="1209"/>
      <c r="F15" s="1209"/>
      <c r="G15" s="1209"/>
      <c r="H15" s="1209"/>
      <c r="I15" s="1209" t="s">
        <v>134</v>
      </c>
      <c r="J15" s="1209"/>
      <c r="K15" s="1209" t="s">
        <v>135</v>
      </c>
      <c r="L15" s="1209"/>
      <c r="M15" s="1209" t="s">
        <v>136</v>
      </c>
      <c r="N15" s="1209"/>
      <c r="O15" s="1209"/>
      <c r="P15" s="1209" t="s">
        <v>137</v>
      </c>
      <c r="Q15" s="1209"/>
      <c r="R15" s="1209" t="s">
        <v>138</v>
      </c>
      <c r="S15" s="1209"/>
      <c r="T15" s="1209"/>
      <c r="U15" s="1209" t="s">
        <v>139</v>
      </c>
      <c r="V15" s="1209"/>
      <c r="W15" s="1209" t="s">
        <v>140</v>
      </c>
      <c r="X15" s="1209"/>
      <c r="Y15" s="1209"/>
    </row>
    <row r="16" spans="1:25" ht="27" customHeight="1">
      <c r="A16" s="1206"/>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row>
    <row r="17" spans="1:25" ht="27" customHeight="1">
      <c r="A17" s="1206"/>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row>
    <row r="18" spans="1:25" ht="27" customHeight="1">
      <c r="A18" s="1206"/>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row>
    <row r="19" spans="1:25" ht="27" customHeight="1">
      <c r="A19" s="1206"/>
      <c r="B19" s="1206"/>
      <c r="C19" s="1206"/>
      <c r="D19" s="1206"/>
      <c r="E19" s="1206"/>
      <c r="F19" s="1206"/>
      <c r="G19" s="1206"/>
      <c r="H19" s="1206"/>
      <c r="I19" s="1206"/>
      <c r="J19" s="1206"/>
      <c r="K19" s="1206"/>
      <c r="L19" s="1206"/>
      <c r="M19" s="1206"/>
      <c r="N19" s="1206"/>
      <c r="O19" s="1206"/>
      <c r="P19" s="1206"/>
      <c r="Q19" s="1206"/>
      <c r="R19" s="1206"/>
      <c r="S19" s="1206"/>
      <c r="T19" s="1206"/>
      <c r="U19" s="1206"/>
      <c r="V19" s="1206"/>
      <c r="W19" s="1206"/>
      <c r="X19" s="1206"/>
      <c r="Y19" s="1206"/>
    </row>
    <row r="20" spans="1:25" ht="27" customHeight="1">
      <c r="A20" s="1206"/>
      <c r="B20" s="1206"/>
      <c r="C20" s="1206"/>
      <c r="D20" s="1206"/>
      <c r="E20" s="1206"/>
      <c r="F20" s="1206"/>
      <c r="G20" s="1206"/>
      <c r="H20" s="1206"/>
      <c r="I20" s="1206"/>
      <c r="J20" s="1206"/>
      <c r="K20" s="1206"/>
      <c r="L20" s="1206"/>
      <c r="M20" s="1206"/>
      <c r="N20" s="1206"/>
      <c r="O20" s="1206"/>
      <c r="P20" s="1206"/>
      <c r="Q20" s="1206"/>
      <c r="R20" s="1206"/>
      <c r="S20" s="1206"/>
      <c r="T20" s="1206"/>
      <c r="U20" s="1206"/>
      <c r="V20" s="1206"/>
      <c r="W20" s="1206"/>
      <c r="X20" s="1206"/>
      <c r="Y20" s="1206"/>
    </row>
    <row r="21" spans="1:25" ht="27" customHeight="1">
      <c r="A21" s="1206"/>
      <c r="B21" s="1206"/>
      <c r="C21" s="1206"/>
      <c r="D21" s="1206"/>
      <c r="E21" s="1206"/>
      <c r="F21" s="1206"/>
      <c r="G21" s="1206"/>
      <c r="H21" s="1206"/>
      <c r="I21" s="1206"/>
      <c r="J21" s="1206"/>
      <c r="K21" s="1206"/>
      <c r="L21" s="1206"/>
      <c r="M21" s="1206"/>
      <c r="N21" s="1206"/>
      <c r="O21" s="1206"/>
      <c r="P21" s="1206"/>
      <c r="Q21" s="1206"/>
      <c r="R21" s="1206"/>
      <c r="S21" s="1206"/>
      <c r="T21" s="1206"/>
      <c r="U21" s="1206"/>
      <c r="V21" s="1206"/>
      <c r="W21" s="1206"/>
      <c r="X21" s="1206"/>
      <c r="Y21" s="1206"/>
    </row>
    <row r="22" spans="1:25" ht="27" customHeight="1">
      <c r="A22" s="1206"/>
      <c r="B22" s="1206"/>
      <c r="C22" s="1206"/>
      <c r="D22" s="1206"/>
      <c r="E22" s="1206"/>
      <c r="F22" s="1206"/>
      <c r="G22" s="1206"/>
      <c r="H22" s="1206"/>
      <c r="I22" s="1206"/>
      <c r="J22" s="1206"/>
      <c r="K22" s="1206"/>
      <c r="L22" s="1206"/>
      <c r="M22" s="1206"/>
      <c r="N22" s="1206"/>
      <c r="O22" s="1206"/>
      <c r="P22" s="1206"/>
      <c r="Q22" s="1206"/>
      <c r="R22" s="1206"/>
      <c r="S22" s="1206"/>
      <c r="T22" s="1206"/>
      <c r="U22" s="1206"/>
      <c r="V22" s="1206"/>
      <c r="W22" s="1206"/>
      <c r="X22" s="1206"/>
      <c r="Y22" s="1206"/>
    </row>
    <row r="23" spans="1:25" ht="27" customHeight="1">
      <c r="A23" s="1206"/>
      <c r="B23" s="1206"/>
      <c r="C23" s="1206"/>
      <c r="D23" s="1206"/>
      <c r="E23" s="1206"/>
      <c r="F23" s="1206"/>
      <c r="G23" s="1206"/>
      <c r="H23" s="1206"/>
      <c r="I23" s="1206"/>
      <c r="J23" s="1206"/>
      <c r="K23" s="1206"/>
      <c r="L23" s="1206"/>
      <c r="M23" s="1206"/>
      <c r="N23" s="1206"/>
      <c r="O23" s="1206"/>
      <c r="P23" s="1206"/>
      <c r="Q23" s="1206"/>
      <c r="R23" s="1206"/>
      <c r="S23" s="1206"/>
      <c r="T23" s="1206"/>
      <c r="U23" s="1206"/>
      <c r="V23" s="1206"/>
      <c r="W23" s="1206"/>
      <c r="X23" s="1206"/>
      <c r="Y23" s="1206"/>
    </row>
    <row r="24" spans="1:25" ht="27" customHeight="1">
      <c r="A24" s="1206"/>
      <c r="B24" s="1206"/>
      <c r="C24" s="1206"/>
      <c r="D24" s="1206"/>
      <c r="E24" s="1206"/>
      <c r="F24" s="1206"/>
      <c r="G24" s="1206"/>
      <c r="H24" s="1206"/>
      <c r="I24" s="1206"/>
      <c r="J24" s="1206"/>
      <c r="K24" s="1206"/>
      <c r="L24" s="1206"/>
      <c r="M24" s="1206"/>
      <c r="N24" s="1206"/>
      <c r="O24" s="1206"/>
      <c r="P24" s="1206"/>
      <c r="Q24" s="1206"/>
      <c r="R24" s="1206"/>
      <c r="S24" s="1206"/>
      <c r="T24" s="1206"/>
      <c r="U24" s="1206"/>
      <c r="V24" s="1206"/>
      <c r="W24" s="1206"/>
      <c r="X24" s="1206"/>
      <c r="Y24" s="1206"/>
    </row>
    <row r="25" spans="1:25" ht="27" customHeight="1">
      <c r="A25" s="1206"/>
      <c r="B25" s="1206"/>
      <c r="C25" s="1206"/>
      <c r="D25" s="1206"/>
      <c r="E25" s="1206"/>
      <c r="F25" s="1206"/>
      <c r="G25" s="1206"/>
      <c r="H25" s="1206"/>
      <c r="I25" s="1206"/>
      <c r="J25" s="1206"/>
      <c r="K25" s="1206"/>
      <c r="L25" s="1206"/>
      <c r="M25" s="1206"/>
      <c r="N25" s="1206"/>
      <c r="O25" s="1206"/>
      <c r="P25" s="1206"/>
      <c r="Q25" s="1206"/>
      <c r="R25" s="1206"/>
      <c r="S25" s="1206"/>
      <c r="T25" s="1206"/>
      <c r="U25" s="1206"/>
      <c r="V25" s="1206"/>
      <c r="W25" s="1206"/>
      <c r="X25" s="1206"/>
      <c r="Y25" s="1206"/>
    </row>
    <row r="26" spans="1:25" ht="27" customHeight="1">
      <c r="A26" s="1206"/>
      <c r="B26" s="1206"/>
      <c r="C26" s="1206"/>
      <c r="D26" s="1206"/>
      <c r="E26" s="1206"/>
      <c r="F26" s="1206"/>
      <c r="G26" s="1206"/>
      <c r="H26" s="1206"/>
      <c r="I26" s="1206"/>
      <c r="J26" s="1206"/>
      <c r="K26" s="1206"/>
      <c r="L26" s="1206"/>
      <c r="M26" s="1206"/>
      <c r="N26" s="1206"/>
      <c r="O26" s="1206"/>
      <c r="P26" s="1206"/>
      <c r="Q26" s="1206"/>
      <c r="R26" s="1206"/>
      <c r="S26" s="1206"/>
      <c r="T26" s="1206"/>
      <c r="U26" s="1206"/>
      <c r="V26" s="1206"/>
      <c r="W26" s="1206"/>
      <c r="X26" s="1206"/>
      <c r="Y26" s="1206"/>
    </row>
    <row r="27" spans="1:25" ht="27" customHeight="1">
      <c r="A27" s="1206"/>
      <c r="B27" s="1206"/>
      <c r="C27" s="1206"/>
      <c r="D27" s="1206"/>
      <c r="E27" s="1206"/>
      <c r="F27" s="1206"/>
      <c r="G27" s="1206"/>
      <c r="H27" s="1206"/>
      <c r="I27" s="1206"/>
      <c r="J27" s="1206"/>
      <c r="K27" s="1206"/>
      <c r="L27" s="1206"/>
      <c r="M27" s="1206"/>
      <c r="N27" s="1206"/>
      <c r="O27" s="1206"/>
      <c r="P27" s="1206"/>
      <c r="Q27" s="1206"/>
      <c r="R27" s="1206"/>
      <c r="S27" s="1206"/>
      <c r="T27" s="1206"/>
      <c r="U27" s="1206"/>
      <c r="V27" s="1206"/>
      <c r="W27" s="1206"/>
      <c r="X27" s="1206"/>
      <c r="Y27" s="1206"/>
    </row>
    <row r="28" spans="1:25" ht="27" customHeight="1">
      <c r="A28" s="1206"/>
      <c r="B28" s="1206"/>
      <c r="C28" s="1206"/>
      <c r="D28" s="1206"/>
      <c r="E28" s="1206"/>
      <c r="F28" s="1206"/>
      <c r="G28" s="1206"/>
      <c r="H28" s="1206"/>
      <c r="I28" s="1206"/>
      <c r="J28" s="1206"/>
      <c r="K28" s="1206"/>
      <c r="L28" s="1206"/>
      <c r="M28" s="1206"/>
      <c r="N28" s="1206"/>
      <c r="O28" s="1206"/>
      <c r="P28" s="1206"/>
      <c r="Q28" s="1206"/>
      <c r="R28" s="1206"/>
      <c r="S28" s="1206"/>
      <c r="T28" s="1206"/>
      <c r="U28" s="1206"/>
      <c r="V28" s="1206"/>
      <c r="W28" s="1206"/>
      <c r="X28" s="1206"/>
      <c r="Y28" s="1206"/>
    </row>
    <row r="29" spans="1:25" ht="27" customHeight="1">
      <c r="A29" s="1206"/>
      <c r="B29" s="1206"/>
      <c r="C29" s="1206"/>
      <c r="D29" s="1206"/>
      <c r="E29" s="1206"/>
      <c r="F29" s="1206"/>
      <c r="G29" s="1206"/>
      <c r="H29" s="1206"/>
      <c r="I29" s="1206"/>
      <c r="J29" s="1206"/>
      <c r="K29" s="1206"/>
      <c r="L29" s="1206"/>
      <c r="M29" s="1206"/>
      <c r="N29" s="1206"/>
      <c r="O29" s="1206"/>
      <c r="P29" s="1206"/>
      <c r="Q29" s="1206"/>
      <c r="R29" s="1206"/>
      <c r="S29" s="1206"/>
      <c r="T29" s="1206"/>
      <c r="U29" s="1206"/>
      <c r="V29" s="1206"/>
      <c r="W29" s="1206"/>
      <c r="X29" s="1206"/>
      <c r="Y29" s="1206"/>
    </row>
    <row r="30" spans="1:25" ht="27" customHeight="1">
      <c r="A30" s="1206"/>
      <c r="B30" s="1206"/>
      <c r="C30" s="1206"/>
      <c r="D30" s="1206"/>
      <c r="E30" s="1206"/>
      <c r="F30" s="1206"/>
      <c r="G30" s="1206"/>
      <c r="H30" s="1206"/>
      <c r="I30" s="1206"/>
      <c r="J30" s="1206"/>
      <c r="K30" s="1206"/>
      <c r="L30" s="1206"/>
      <c r="M30" s="1206"/>
      <c r="N30" s="1206"/>
      <c r="O30" s="1206"/>
      <c r="P30" s="1206"/>
      <c r="Q30" s="1206"/>
      <c r="R30" s="1206"/>
      <c r="S30" s="1206"/>
      <c r="T30" s="1206"/>
      <c r="U30" s="1206"/>
      <c r="V30" s="1206"/>
      <c r="W30" s="1206"/>
      <c r="X30" s="1206"/>
      <c r="Y30" s="1206"/>
    </row>
    <row r="31" spans="1:25" ht="27" customHeight="1">
      <c r="A31" s="1206"/>
      <c r="B31" s="1206"/>
      <c r="C31" s="1206"/>
      <c r="D31" s="1206"/>
      <c r="E31" s="1206"/>
      <c r="F31" s="1206"/>
      <c r="G31" s="1206"/>
      <c r="H31" s="1206"/>
      <c r="I31" s="1206"/>
      <c r="J31" s="1206"/>
      <c r="K31" s="1206"/>
      <c r="L31" s="1206"/>
      <c r="M31" s="1206"/>
      <c r="N31" s="1206"/>
      <c r="O31" s="1206"/>
      <c r="P31" s="1206"/>
      <c r="Q31" s="1206"/>
      <c r="R31" s="1206"/>
      <c r="S31" s="1206"/>
      <c r="T31" s="1206"/>
      <c r="U31" s="1206"/>
      <c r="V31" s="1206"/>
      <c r="W31" s="1206"/>
      <c r="X31" s="1206"/>
      <c r="Y31" s="1206"/>
    </row>
    <row r="32" spans="1:25" ht="27" customHeight="1">
      <c r="A32" s="1206"/>
      <c r="B32" s="1206"/>
      <c r="C32" s="1206"/>
      <c r="D32" s="1206"/>
      <c r="E32" s="1206"/>
      <c r="F32" s="1206"/>
      <c r="G32" s="1206"/>
      <c r="H32" s="1206"/>
      <c r="I32" s="1206"/>
      <c r="J32" s="1206"/>
      <c r="K32" s="1206"/>
      <c r="L32" s="1206"/>
      <c r="M32" s="1206"/>
      <c r="N32" s="1206"/>
      <c r="O32" s="1206"/>
      <c r="P32" s="1206"/>
      <c r="Q32" s="1206"/>
      <c r="R32" s="1206"/>
      <c r="S32" s="1206"/>
      <c r="T32" s="1206"/>
      <c r="U32" s="1206"/>
      <c r="V32" s="1206"/>
      <c r="W32" s="1206"/>
      <c r="X32" s="1206"/>
      <c r="Y32" s="1206"/>
    </row>
    <row r="33" spans="1:25" ht="27" customHeight="1">
      <c r="A33" s="1206"/>
      <c r="B33" s="1206"/>
      <c r="C33" s="1206"/>
      <c r="D33" s="1206"/>
      <c r="E33" s="1206"/>
      <c r="F33" s="1206"/>
      <c r="G33" s="1206"/>
      <c r="H33" s="1206"/>
      <c r="I33" s="1206"/>
      <c r="J33" s="1206"/>
      <c r="K33" s="1206"/>
      <c r="L33" s="1206"/>
      <c r="M33" s="1206"/>
      <c r="N33" s="1206"/>
      <c r="O33" s="1206"/>
      <c r="P33" s="1206"/>
      <c r="Q33" s="1206"/>
      <c r="R33" s="1206"/>
      <c r="S33" s="1206"/>
      <c r="T33" s="1206"/>
      <c r="U33" s="1206"/>
      <c r="V33" s="1206"/>
      <c r="W33" s="1206"/>
      <c r="X33" s="1206"/>
      <c r="Y33" s="1206"/>
    </row>
    <row r="34" spans="1:25" ht="13.5" customHeight="1">
      <c r="A34" s="2816" t="s">
        <v>1687</v>
      </c>
      <c r="B34" s="2816"/>
      <c r="C34" s="2816"/>
      <c r="D34" s="2816"/>
      <c r="E34" s="2816"/>
      <c r="F34" s="2816"/>
      <c r="G34" s="2816"/>
      <c r="H34" s="2816"/>
      <c r="I34" s="2816"/>
      <c r="J34" s="2816"/>
      <c r="K34" s="2816"/>
      <c r="L34" s="2816"/>
      <c r="M34" s="2816"/>
      <c r="N34" s="2816"/>
      <c r="O34" s="2816"/>
      <c r="P34" s="2816"/>
      <c r="Q34" s="2816"/>
      <c r="R34" s="2816"/>
      <c r="S34" s="2816"/>
      <c r="T34" s="2816"/>
      <c r="U34" s="2816"/>
      <c r="V34" s="2816"/>
      <c r="W34" s="2816"/>
      <c r="X34" s="2816"/>
      <c r="Y34" s="2816"/>
    </row>
    <row r="35" spans="1:25" ht="13.5" customHeight="1">
      <c r="A35" s="2817"/>
      <c r="B35" s="2817"/>
      <c r="C35" s="2817"/>
      <c r="D35" s="2817"/>
      <c r="E35" s="2817"/>
      <c r="F35" s="2817"/>
      <c r="G35" s="2817"/>
      <c r="H35" s="2817"/>
      <c r="I35" s="2817"/>
      <c r="J35" s="2817"/>
      <c r="K35" s="2817"/>
      <c r="L35" s="2817"/>
      <c r="M35" s="2817"/>
      <c r="N35" s="2817"/>
      <c r="O35" s="2817"/>
      <c r="P35" s="2817"/>
      <c r="Q35" s="2817"/>
      <c r="R35" s="2817"/>
      <c r="S35" s="2817"/>
      <c r="T35" s="2817"/>
      <c r="U35" s="2817"/>
      <c r="V35" s="2817"/>
      <c r="W35" s="2817"/>
      <c r="X35" s="2817"/>
      <c r="Y35" s="2817"/>
    </row>
    <row r="36" spans="1:25" ht="13.5" customHeight="1">
      <c r="A36" s="2817"/>
      <c r="B36" s="2817"/>
      <c r="C36" s="2817"/>
      <c r="D36" s="2817"/>
      <c r="E36" s="2817"/>
      <c r="F36" s="2817"/>
      <c r="G36" s="2817"/>
      <c r="H36" s="2817"/>
      <c r="I36" s="2817"/>
      <c r="J36" s="2817"/>
      <c r="K36" s="2817"/>
      <c r="L36" s="2817"/>
      <c r="M36" s="2817"/>
      <c r="N36" s="2817"/>
      <c r="O36" s="2817"/>
      <c r="P36" s="2817"/>
      <c r="Q36" s="2817"/>
      <c r="R36" s="2817"/>
      <c r="S36" s="2817"/>
      <c r="T36" s="2817"/>
      <c r="U36" s="2817"/>
      <c r="V36" s="2817"/>
      <c r="W36" s="2817"/>
      <c r="X36" s="2817"/>
      <c r="Y36" s="2817"/>
    </row>
  </sheetData>
  <mergeCells count="184">
    <mergeCell ref="A34:Y36"/>
    <mergeCell ref="S2:Y2"/>
    <mergeCell ref="A3:E3"/>
    <mergeCell ref="M5:X6"/>
    <mergeCell ref="M7:W7"/>
    <mergeCell ref="A9:Y9"/>
    <mergeCell ref="A11:C11"/>
    <mergeCell ref="D11:X11"/>
    <mergeCell ref="A12:C12"/>
    <mergeCell ref="D12:M12"/>
    <mergeCell ref="A13:C13"/>
    <mergeCell ref="D13:M13"/>
    <mergeCell ref="O13:X13"/>
    <mergeCell ref="A15:C15"/>
    <mergeCell ref="D15:H15"/>
    <mergeCell ref="I15:J15"/>
    <mergeCell ref="K15:L15"/>
    <mergeCell ref="M15:O15"/>
    <mergeCell ref="P15:Q15"/>
    <mergeCell ref="R15:T15"/>
    <mergeCell ref="U15:V15"/>
    <mergeCell ref="W15:Y15"/>
    <mergeCell ref="A16:C16"/>
    <mergeCell ref="D16:H16"/>
    <mergeCell ref="I16:J16"/>
    <mergeCell ref="K16:L16"/>
    <mergeCell ref="M16:O16"/>
    <mergeCell ref="P16:Q16"/>
    <mergeCell ref="R16:T16"/>
    <mergeCell ref="U16:V16"/>
    <mergeCell ref="W16:Y16"/>
    <mergeCell ref="A17:C17"/>
    <mergeCell ref="D17:H17"/>
    <mergeCell ref="I17:J17"/>
    <mergeCell ref="K17:L17"/>
    <mergeCell ref="M17:O17"/>
    <mergeCell ref="P17:Q17"/>
    <mergeCell ref="R17:T17"/>
    <mergeCell ref="U17:V17"/>
    <mergeCell ref="W17:Y17"/>
    <mergeCell ref="A18:C18"/>
    <mergeCell ref="D18:H18"/>
    <mergeCell ref="I18:J18"/>
    <mergeCell ref="K18:L18"/>
    <mergeCell ref="M18:O18"/>
    <mergeCell ref="P18:Q18"/>
    <mergeCell ref="R18:T18"/>
    <mergeCell ref="U18:V18"/>
    <mergeCell ref="W18:Y18"/>
    <mergeCell ref="A19:C19"/>
    <mergeCell ref="D19:H19"/>
    <mergeCell ref="I19:J19"/>
    <mergeCell ref="K19:L19"/>
    <mergeCell ref="M19:O19"/>
    <mergeCell ref="P19:Q19"/>
    <mergeCell ref="R19:T19"/>
    <mergeCell ref="U19:V19"/>
    <mergeCell ref="W19:Y19"/>
    <mergeCell ref="R20:T20"/>
    <mergeCell ref="U20:V20"/>
    <mergeCell ref="W20:Y20"/>
    <mergeCell ref="A21:C21"/>
    <mergeCell ref="D21:H21"/>
    <mergeCell ref="I21:J21"/>
    <mergeCell ref="K21:L21"/>
    <mergeCell ref="M21:O21"/>
    <mergeCell ref="P21:Q21"/>
    <mergeCell ref="R21:T21"/>
    <mergeCell ref="A20:C20"/>
    <mergeCell ref="D20:H20"/>
    <mergeCell ref="I20:J20"/>
    <mergeCell ref="K20:L20"/>
    <mergeCell ref="M20:O20"/>
    <mergeCell ref="P20:Q20"/>
    <mergeCell ref="U21:V21"/>
    <mergeCell ref="W21:Y21"/>
    <mergeCell ref="A22:C22"/>
    <mergeCell ref="D22:H22"/>
    <mergeCell ref="I22:J22"/>
    <mergeCell ref="K22:L22"/>
    <mergeCell ref="M22:O22"/>
    <mergeCell ref="P22:Q22"/>
    <mergeCell ref="R22:T22"/>
    <mergeCell ref="U22:V22"/>
    <mergeCell ref="W22:Y22"/>
    <mergeCell ref="A23:C23"/>
    <mergeCell ref="D23:H23"/>
    <mergeCell ref="I23:J23"/>
    <mergeCell ref="K23:L23"/>
    <mergeCell ref="M23:O23"/>
    <mergeCell ref="P23:Q23"/>
    <mergeCell ref="R23:T23"/>
    <mergeCell ref="U23:V23"/>
    <mergeCell ref="W23:Y23"/>
    <mergeCell ref="R24:T24"/>
    <mergeCell ref="U24:V24"/>
    <mergeCell ref="W24:Y24"/>
    <mergeCell ref="A25:C25"/>
    <mergeCell ref="D25:H25"/>
    <mergeCell ref="I25:J25"/>
    <mergeCell ref="K25:L25"/>
    <mergeCell ref="M25:O25"/>
    <mergeCell ref="P25:Q25"/>
    <mergeCell ref="R25:T25"/>
    <mergeCell ref="A24:C24"/>
    <mergeCell ref="D24:H24"/>
    <mergeCell ref="I24:J24"/>
    <mergeCell ref="K24:L24"/>
    <mergeCell ref="M24:O24"/>
    <mergeCell ref="P24:Q24"/>
    <mergeCell ref="U25:V25"/>
    <mergeCell ref="W25:Y25"/>
    <mergeCell ref="A26:C26"/>
    <mergeCell ref="D26:H26"/>
    <mergeCell ref="I26:J26"/>
    <mergeCell ref="K26:L26"/>
    <mergeCell ref="M26:O26"/>
    <mergeCell ref="P26:Q26"/>
    <mergeCell ref="R26:T26"/>
    <mergeCell ref="U26:V26"/>
    <mergeCell ref="W26:Y26"/>
    <mergeCell ref="A27:C27"/>
    <mergeCell ref="D27:H27"/>
    <mergeCell ref="I27:J27"/>
    <mergeCell ref="K27:L27"/>
    <mergeCell ref="M27:O27"/>
    <mergeCell ref="P27:Q27"/>
    <mergeCell ref="R27:T27"/>
    <mergeCell ref="U27:V27"/>
    <mergeCell ref="W27:Y27"/>
    <mergeCell ref="R28:T28"/>
    <mergeCell ref="U28:V28"/>
    <mergeCell ref="W28:Y28"/>
    <mergeCell ref="A29:C29"/>
    <mergeCell ref="D29:H29"/>
    <mergeCell ref="I29:J29"/>
    <mergeCell ref="K29:L29"/>
    <mergeCell ref="M29:O29"/>
    <mergeCell ref="P29:Q29"/>
    <mergeCell ref="R29:T29"/>
    <mergeCell ref="A28:C28"/>
    <mergeCell ref="D28:H28"/>
    <mergeCell ref="I28:J28"/>
    <mergeCell ref="K28:L28"/>
    <mergeCell ref="M28:O28"/>
    <mergeCell ref="P28:Q28"/>
    <mergeCell ref="U29:V29"/>
    <mergeCell ref="W29:Y29"/>
    <mergeCell ref="A30:C30"/>
    <mergeCell ref="D30:H30"/>
    <mergeCell ref="I30:J30"/>
    <mergeCell ref="K30:L30"/>
    <mergeCell ref="M30:O30"/>
    <mergeCell ref="P30:Q30"/>
    <mergeCell ref="R30:T30"/>
    <mergeCell ref="U30:V30"/>
    <mergeCell ref="W30:Y30"/>
    <mergeCell ref="A31:C31"/>
    <mergeCell ref="D31:H31"/>
    <mergeCell ref="I31:J31"/>
    <mergeCell ref="K31:L31"/>
    <mergeCell ref="M31:O31"/>
    <mergeCell ref="P31:Q31"/>
    <mergeCell ref="R31:T31"/>
    <mergeCell ref="U31:V31"/>
    <mergeCell ref="W31:Y31"/>
    <mergeCell ref="U33:V33"/>
    <mergeCell ref="W33:Y33"/>
    <mergeCell ref="R32:T32"/>
    <mergeCell ref="U32:V32"/>
    <mergeCell ref="W32:Y32"/>
    <mergeCell ref="A33:C33"/>
    <mergeCell ref="D33:H33"/>
    <mergeCell ref="I33:J33"/>
    <mergeCell ref="K33:L33"/>
    <mergeCell ref="M33:O33"/>
    <mergeCell ref="P33:Q33"/>
    <mergeCell ref="R33:T33"/>
    <mergeCell ref="A32:C32"/>
    <mergeCell ref="D32:H32"/>
    <mergeCell ref="I32:J32"/>
    <mergeCell ref="K32:L32"/>
    <mergeCell ref="M32:O32"/>
    <mergeCell ref="P32:Q32"/>
  </mergeCells>
  <phoneticPr fontId="2"/>
  <printOptions horizontalCentered="1"/>
  <pageMargins left="0.9055118110236221" right="0.6692913385826772" top="0.98425196850393704" bottom="0" header="0.51181102362204722" footer="0.51181102362204722"/>
  <pageSetup paperSize="9" orientation="portrait" blackAndWhite="1"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2">
    <tabColor rgb="FFF8CBAD"/>
    <pageSetUpPr fitToPage="1"/>
  </sheetPr>
  <dimension ref="A2:Y38"/>
  <sheetViews>
    <sheetView showGridLines="0" view="pageBreakPreview" zoomScale="80" zoomScaleNormal="100" zoomScaleSheetLayoutView="80" workbookViewId="0"/>
  </sheetViews>
  <sheetFormatPr defaultColWidth="3.1796875" defaultRowHeight="13"/>
  <cols>
    <col min="1" max="16384" width="3.1796875" style="24"/>
  </cols>
  <sheetData>
    <row r="2" spans="1:25">
      <c r="R2" s="18" t="s">
        <v>112</v>
      </c>
      <c r="S2" s="1219"/>
      <c r="T2" s="1219"/>
      <c r="U2" s="1219"/>
      <c r="V2" s="1219"/>
      <c r="W2" s="1219"/>
      <c r="X2" s="1219"/>
      <c r="Y2" s="1219"/>
    </row>
    <row r="3" spans="1:25">
      <c r="C3" s="1131" t="s">
        <v>127</v>
      </c>
      <c r="D3" s="1131"/>
      <c r="E3" s="1131"/>
      <c r="F3" s="24">
        <f>入力用!B15</f>
        <v>0</v>
      </c>
    </row>
    <row r="4" spans="1:25">
      <c r="L4" s="18" t="str">
        <f>入力用!B16</f>
        <v>□□　□□</v>
      </c>
      <c r="M4" s="24" t="s">
        <v>1056</v>
      </c>
    </row>
    <row r="5" spans="1:25">
      <c r="L5" s="18"/>
      <c r="M5" s="1220"/>
      <c r="N5" s="1220"/>
      <c r="O5" s="1220"/>
      <c r="P5" s="1220"/>
      <c r="Q5" s="1220"/>
      <c r="R5" s="1220"/>
      <c r="S5" s="1220"/>
      <c r="T5" s="1220"/>
      <c r="U5" s="1220"/>
      <c r="V5" s="1220"/>
      <c r="W5" s="1220"/>
      <c r="X5" s="1220"/>
    </row>
    <row r="6" spans="1:25">
      <c r="M6" s="1220"/>
      <c r="N6" s="1220"/>
      <c r="O6" s="1220"/>
      <c r="P6" s="1220"/>
      <c r="Q6" s="1220"/>
      <c r="R6" s="1220"/>
      <c r="S6" s="1220"/>
      <c r="T6" s="1220"/>
      <c r="U6" s="1220"/>
      <c r="V6" s="1220"/>
      <c r="W6" s="1220"/>
      <c r="X6" s="1220"/>
    </row>
    <row r="7" spans="1:25">
      <c r="L7" s="18"/>
      <c r="O7" s="24" t="s">
        <v>120</v>
      </c>
      <c r="R7" s="1225">
        <f>入力用!B21</f>
        <v>0</v>
      </c>
      <c r="S7" s="1226"/>
      <c r="T7" s="1226"/>
      <c r="U7" s="1226"/>
      <c r="V7" s="1226"/>
      <c r="W7" s="1226"/>
      <c r="X7" s="1226"/>
      <c r="Y7" s="1226"/>
    </row>
    <row r="8" spans="1:25">
      <c r="L8" s="18"/>
      <c r="R8" s="24">
        <f>入力用!B20</f>
        <v>0</v>
      </c>
    </row>
    <row r="9" spans="1:25">
      <c r="L9" s="18"/>
      <c r="R9" s="24">
        <f>入力用!B22</f>
        <v>0</v>
      </c>
    </row>
    <row r="11" spans="1:25" ht="26.15" customHeight="1">
      <c r="A11" s="1221" t="s">
        <v>128</v>
      </c>
      <c r="B11" s="1221"/>
      <c r="C11" s="1221"/>
      <c r="D11" s="1221"/>
      <c r="E11" s="1221"/>
      <c r="F11" s="1221"/>
      <c r="G11" s="1221"/>
      <c r="H11" s="1221"/>
      <c r="I11" s="1221"/>
      <c r="J11" s="1221"/>
      <c r="K11" s="1221"/>
      <c r="L11" s="1221"/>
      <c r="M11" s="1221"/>
      <c r="N11" s="1221"/>
      <c r="O11" s="1221"/>
      <c r="P11" s="1221"/>
      <c r="Q11" s="1221"/>
      <c r="R11" s="1221"/>
      <c r="S11" s="1221"/>
      <c r="T11" s="1221"/>
      <c r="U11" s="1221"/>
      <c r="V11" s="1221"/>
      <c r="W11" s="1221"/>
      <c r="X11" s="1221"/>
      <c r="Y11" s="1221"/>
    </row>
    <row r="13" spans="1:25">
      <c r="A13" s="1222" t="s">
        <v>129</v>
      </c>
      <c r="B13" s="1222"/>
      <c r="C13" s="1222"/>
      <c r="D13" s="1223" t="str">
        <f>入力用!B6</f>
        <v>■■事業 ●●地区 ▲-▲工区</v>
      </c>
      <c r="E13" s="1223"/>
      <c r="F13" s="1223"/>
      <c r="G13" s="1223"/>
      <c r="H13" s="1223"/>
      <c r="I13" s="1223"/>
      <c r="J13" s="1223"/>
      <c r="K13" s="1223"/>
      <c r="L13" s="1223"/>
      <c r="M13" s="1223"/>
      <c r="N13" s="1223"/>
      <c r="O13" s="1223"/>
      <c r="P13" s="1223"/>
      <c r="Q13" s="1223"/>
      <c r="R13" s="1223"/>
      <c r="S13" s="1223"/>
      <c r="T13" s="1223"/>
      <c r="U13" s="1223"/>
      <c r="V13" s="1223"/>
      <c r="W13" s="1223"/>
      <c r="X13" s="1223"/>
    </row>
    <row r="14" spans="1:25">
      <c r="A14" s="1224" t="s">
        <v>130</v>
      </c>
      <c r="B14" s="1224"/>
      <c r="C14" s="1224"/>
      <c r="D14" s="1219">
        <f>入力用!B8</f>
        <v>46113</v>
      </c>
      <c r="E14" s="1219"/>
      <c r="F14" s="1219"/>
      <c r="G14" s="1219"/>
      <c r="H14" s="1219"/>
      <c r="I14" s="1219"/>
      <c r="J14" s="1219"/>
      <c r="K14" s="1219"/>
      <c r="L14" s="1219"/>
      <c r="M14" s="1219"/>
    </row>
    <row r="15" spans="1:25">
      <c r="A15" s="1222" t="s">
        <v>117</v>
      </c>
      <c r="B15" s="1222"/>
      <c r="C15" s="1222"/>
      <c r="D15" s="1219">
        <f>入力用!B9</f>
        <v>46114</v>
      </c>
      <c r="E15" s="1219"/>
      <c r="F15" s="1219"/>
      <c r="G15" s="1219"/>
      <c r="H15" s="1219"/>
      <c r="I15" s="1219"/>
      <c r="J15" s="1219"/>
      <c r="K15" s="1219"/>
      <c r="L15" s="1219"/>
      <c r="M15" s="1219"/>
      <c r="N15" s="773" t="s">
        <v>131</v>
      </c>
      <c r="O15" s="1219">
        <f>入力用!B10</f>
        <v>46477</v>
      </c>
      <c r="P15" s="1219"/>
      <c r="Q15" s="1219"/>
      <c r="R15" s="1219"/>
      <c r="S15" s="1219"/>
      <c r="T15" s="1219"/>
      <c r="U15" s="1219"/>
      <c r="V15" s="1219"/>
      <c r="W15" s="1219"/>
      <c r="X15" s="1219"/>
      <c r="Y15" s="24" t="s">
        <v>132</v>
      </c>
    </row>
    <row r="17" spans="1:25" ht="27" customHeight="1">
      <c r="A17" s="1218" t="s">
        <v>133</v>
      </c>
      <c r="B17" s="1218"/>
      <c r="C17" s="1218"/>
      <c r="D17" s="1218" t="s">
        <v>123</v>
      </c>
      <c r="E17" s="1218"/>
      <c r="F17" s="1218"/>
      <c r="G17" s="1218"/>
      <c r="H17" s="1218"/>
      <c r="I17" s="1218" t="s">
        <v>134</v>
      </c>
      <c r="J17" s="1218"/>
      <c r="K17" s="1218" t="s">
        <v>135</v>
      </c>
      <c r="L17" s="1218"/>
      <c r="M17" s="1218" t="s">
        <v>136</v>
      </c>
      <c r="N17" s="1218"/>
      <c r="O17" s="1218"/>
      <c r="P17" s="1218" t="s">
        <v>137</v>
      </c>
      <c r="Q17" s="1218"/>
      <c r="R17" s="1218" t="s">
        <v>138</v>
      </c>
      <c r="S17" s="1218"/>
      <c r="T17" s="1218"/>
      <c r="U17" s="1218" t="s">
        <v>139</v>
      </c>
      <c r="V17" s="1218"/>
      <c r="W17" s="1218" t="s">
        <v>140</v>
      </c>
      <c r="X17" s="1218"/>
      <c r="Y17" s="1218"/>
    </row>
    <row r="18" spans="1:25" ht="27" customHeight="1">
      <c r="A18" s="1216"/>
      <c r="B18" s="1216"/>
      <c r="C18" s="1216"/>
      <c r="D18" s="1216"/>
      <c r="E18" s="1216"/>
      <c r="F18" s="1216"/>
      <c r="G18" s="1216"/>
      <c r="H18" s="1216"/>
      <c r="I18" s="1216"/>
      <c r="J18" s="1216"/>
      <c r="K18" s="1216"/>
      <c r="L18" s="1216"/>
      <c r="M18" s="1216"/>
      <c r="N18" s="1216"/>
      <c r="O18" s="1216"/>
      <c r="P18" s="1216"/>
      <c r="Q18" s="1216"/>
      <c r="R18" s="1216"/>
      <c r="S18" s="1216"/>
      <c r="T18" s="1216"/>
      <c r="U18" s="1216"/>
      <c r="V18" s="1216"/>
      <c r="W18" s="1216"/>
      <c r="X18" s="1216"/>
      <c r="Y18" s="1216"/>
    </row>
    <row r="19" spans="1:25" ht="27" customHeight="1">
      <c r="A19" s="1216"/>
      <c r="B19" s="1216"/>
      <c r="C19" s="1216"/>
      <c r="D19" s="1216"/>
      <c r="E19" s="1216"/>
      <c r="F19" s="1216"/>
      <c r="G19" s="1216"/>
      <c r="H19" s="1216"/>
      <c r="I19" s="1216"/>
      <c r="J19" s="1216"/>
      <c r="K19" s="1216"/>
      <c r="L19" s="1216"/>
      <c r="M19" s="1216"/>
      <c r="N19" s="1216"/>
      <c r="O19" s="1216"/>
      <c r="P19" s="1216"/>
      <c r="Q19" s="1216"/>
      <c r="R19" s="1216"/>
      <c r="S19" s="1216"/>
      <c r="T19" s="1216"/>
      <c r="U19" s="1216"/>
      <c r="V19" s="1216"/>
      <c r="W19" s="1216"/>
      <c r="X19" s="1216"/>
      <c r="Y19" s="1216"/>
    </row>
    <row r="20" spans="1:25" ht="27" customHeight="1">
      <c r="A20" s="1216"/>
      <c r="B20" s="1216"/>
      <c r="C20" s="1216"/>
      <c r="D20" s="1216"/>
      <c r="E20" s="1216"/>
      <c r="F20" s="1216"/>
      <c r="G20" s="1216"/>
      <c r="H20" s="1216"/>
      <c r="I20" s="1216"/>
      <c r="J20" s="1216"/>
      <c r="K20" s="1216"/>
      <c r="L20" s="1216"/>
      <c r="M20" s="1216"/>
      <c r="N20" s="1216"/>
      <c r="O20" s="1216"/>
      <c r="P20" s="1216"/>
      <c r="Q20" s="1216"/>
      <c r="R20" s="1216"/>
      <c r="S20" s="1216"/>
      <c r="T20" s="1216"/>
      <c r="U20" s="1216"/>
      <c r="V20" s="1216"/>
      <c r="W20" s="1216"/>
      <c r="X20" s="1216"/>
      <c r="Y20" s="1216"/>
    </row>
    <row r="21" spans="1:25" ht="27" customHeight="1">
      <c r="A21" s="1216"/>
      <c r="B21" s="1216"/>
      <c r="C21" s="1216"/>
      <c r="D21" s="1216"/>
      <c r="E21" s="1216"/>
      <c r="F21" s="1216"/>
      <c r="G21" s="1216"/>
      <c r="H21" s="1216"/>
      <c r="I21" s="1216"/>
      <c r="J21" s="1216"/>
      <c r="K21" s="1216"/>
      <c r="L21" s="1216"/>
      <c r="M21" s="1216"/>
      <c r="N21" s="1216"/>
      <c r="O21" s="1216"/>
      <c r="P21" s="1216"/>
      <c r="Q21" s="1216"/>
      <c r="R21" s="1216"/>
      <c r="S21" s="1216"/>
      <c r="T21" s="1216"/>
      <c r="U21" s="1216"/>
      <c r="V21" s="1216"/>
      <c r="W21" s="1216"/>
      <c r="X21" s="1216"/>
      <c r="Y21" s="1216"/>
    </row>
    <row r="22" spans="1:25" ht="27" customHeight="1">
      <c r="A22" s="1216"/>
      <c r="B22" s="1216"/>
      <c r="C22" s="1216"/>
      <c r="D22" s="1216"/>
      <c r="E22" s="1216"/>
      <c r="F22" s="1216"/>
      <c r="G22" s="1216"/>
      <c r="H22" s="1216"/>
      <c r="I22" s="1216"/>
      <c r="J22" s="1216"/>
      <c r="K22" s="1216"/>
      <c r="L22" s="1216"/>
      <c r="M22" s="1216"/>
      <c r="N22" s="1216"/>
      <c r="O22" s="1216"/>
      <c r="P22" s="1216"/>
      <c r="Q22" s="1216"/>
      <c r="R22" s="1216"/>
      <c r="S22" s="1216"/>
      <c r="T22" s="1216"/>
      <c r="U22" s="1216"/>
      <c r="V22" s="1216"/>
      <c r="W22" s="1216"/>
      <c r="X22" s="1216"/>
      <c r="Y22" s="1216"/>
    </row>
    <row r="23" spans="1:25" ht="27" customHeight="1">
      <c r="A23" s="1216"/>
      <c r="B23" s="1216"/>
      <c r="C23" s="1216"/>
      <c r="D23" s="1216"/>
      <c r="E23" s="1216"/>
      <c r="F23" s="1216"/>
      <c r="G23" s="1216"/>
      <c r="H23" s="1216"/>
      <c r="I23" s="1216"/>
      <c r="J23" s="1216"/>
      <c r="K23" s="1216"/>
      <c r="L23" s="1216"/>
      <c r="M23" s="1216"/>
      <c r="N23" s="1216"/>
      <c r="O23" s="1216"/>
      <c r="P23" s="1216"/>
      <c r="Q23" s="1216"/>
      <c r="R23" s="1216"/>
      <c r="S23" s="1216"/>
      <c r="T23" s="1216"/>
      <c r="U23" s="1216"/>
      <c r="V23" s="1216"/>
      <c r="W23" s="1216"/>
      <c r="X23" s="1216"/>
      <c r="Y23" s="1216"/>
    </row>
    <row r="24" spans="1:25" ht="27" customHeight="1">
      <c r="A24" s="1216"/>
      <c r="B24" s="1216"/>
      <c r="C24" s="1216"/>
      <c r="D24" s="1216"/>
      <c r="E24" s="1216"/>
      <c r="F24" s="1216"/>
      <c r="G24" s="1216"/>
      <c r="H24" s="1216"/>
      <c r="I24" s="1216"/>
      <c r="J24" s="1216"/>
      <c r="K24" s="1216"/>
      <c r="L24" s="1216"/>
      <c r="M24" s="1216"/>
      <c r="N24" s="1216"/>
      <c r="O24" s="1216"/>
      <c r="P24" s="1216"/>
      <c r="Q24" s="1216"/>
      <c r="R24" s="1216"/>
      <c r="S24" s="1216"/>
      <c r="T24" s="1216"/>
      <c r="U24" s="1216"/>
      <c r="V24" s="1216"/>
      <c r="W24" s="1216"/>
      <c r="X24" s="1216"/>
      <c r="Y24" s="1216"/>
    </row>
    <row r="25" spans="1:25" ht="27" customHeight="1">
      <c r="A25" s="1216"/>
      <c r="B25" s="1216"/>
      <c r="C25" s="1216"/>
      <c r="D25" s="1216"/>
      <c r="E25" s="1216"/>
      <c r="F25" s="1216"/>
      <c r="G25" s="1216"/>
      <c r="H25" s="1216"/>
      <c r="I25" s="1216"/>
      <c r="J25" s="1216"/>
      <c r="K25" s="1216"/>
      <c r="L25" s="1216"/>
      <c r="M25" s="1216"/>
      <c r="N25" s="1216"/>
      <c r="O25" s="1216"/>
      <c r="P25" s="1216"/>
      <c r="Q25" s="1216"/>
      <c r="R25" s="1216"/>
      <c r="S25" s="1216"/>
      <c r="T25" s="1216"/>
      <c r="U25" s="1216"/>
      <c r="V25" s="1216"/>
      <c r="W25" s="1216"/>
      <c r="X25" s="1216"/>
      <c r="Y25" s="1216"/>
    </row>
    <row r="26" spans="1:25" ht="27" customHeight="1">
      <c r="A26" s="1216"/>
      <c r="B26" s="1216"/>
      <c r="C26" s="1216"/>
      <c r="D26" s="1216"/>
      <c r="E26" s="1216"/>
      <c r="F26" s="1216"/>
      <c r="G26" s="1216"/>
      <c r="H26" s="1216"/>
      <c r="I26" s="1216"/>
      <c r="J26" s="1216"/>
      <c r="K26" s="1216"/>
      <c r="L26" s="1216"/>
      <c r="M26" s="1216"/>
      <c r="N26" s="1216"/>
      <c r="O26" s="1216"/>
      <c r="P26" s="1216"/>
      <c r="Q26" s="1216"/>
      <c r="R26" s="1216"/>
      <c r="S26" s="1216"/>
      <c r="T26" s="1216"/>
      <c r="U26" s="1216"/>
      <c r="V26" s="1216"/>
      <c r="W26" s="1216"/>
      <c r="X26" s="1216"/>
      <c r="Y26" s="1216"/>
    </row>
    <row r="27" spans="1:25" ht="27" customHeight="1">
      <c r="A27" s="1216"/>
      <c r="B27" s="1216"/>
      <c r="C27" s="1216"/>
      <c r="D27" s="1216"/>
      <c r="E27" s="1216"/>
      <c r="F27" s="1216"/>
      <c r="G27" s="1216"/>
      <c r="H27" s="1216"/>
      <c r="I27" s="1216"/>
      <c r="J27" s="1216"/>
      <c r="K27" s="1216"/>
      <c r="L27" s="1216"/>
      <c r="M27" s="1216"/>
      <c r="N27" s="1216"/>
      <c r="O27" s="1216"/>
      <c r="P27" s="1216"/>
      <c r="Q27" s="1216"/>
      <c r="R27" s="1216"/>
      <c r="S27" s="1216"/>
      <c r="T27" s="1216"/>
      <c r="U27" s="1216"/>
      <c r="V27" s="1216"/>
      <c r="W27" s="1216"/>
      <c r="X27" s="1216"/>
      <c r="Y27" s="1216"/>
    </row>
    <row r="28" spans="1:25" ht="27" customHeight="1">
      <c r="A28" s="1216"/>
      <c r="B28" s="1216"/>
      <c r="C28" s="1216"/>
      <c r="D28" s="1216"/>
      <c r="E28" s="1216"/>
      <c r="F28" s="1216"/>
      <c r="G28" s="1216"/>
      <c r="H28" s="1216"/>
      <c r="I28" s="1216"/>
      <c r="J28" s="1216"/>
      <c r="K28" s="1216"/>
      <c r="L28" s="1216"/>
      <c r="M28" s="1216"/>
      <c r="N28" s="1216"/>
      <c r="O28" s="1216"/>
      <c r="P28" s="1216"/>
      <c r="Q28" s="1216"/>
      <c r="R28" s="1216"/>
      <c r="S28" s="1216"/>
      <c r="T28" s="1216"/>
      <c r="U28" s="1216"/>
      <c r="V28" s="1216"/>
      <c r="W28" s="1216"/>
      <c r="X28" s="1216"/>
      <c r="Y28" s="1216"/>
    </row>
    <row r="29" spans="1:25" ht="27" customHeight="1">
      <c r="A29" s="1216"/>
      <c r="B29" s="1216"/>
      <c r="C29" s="1216"/>
      <c r="D29" s="1216"/>
      <c r="E29" s="1216"/>
      <c r="F29" s="1216"/>
      <c r="G29" s="1216"/>
      <c r="H29" s="1216"/>
      <c r="I29" s="1216"/>
      <c r="J29" s="1216"/>
      <c r="K29" s="1216"/>
      <c r="L29" s="1216"/>
      <c r="M29" s="1216"/>
      <c r="N29" s="1216"/>
      <c r="O29" s="1216"/>
      <c r="P29" s="1216"/>
      <c r="Q29" s="1216"/>
      <c r="R29" s="1216"/>
      <c r="S29" s="1216"/>
      <c r="T29" s="1216"/>
      <c r="U29" s="1216"/>
      <c r="V29" s="1216"/>
      <c r="W29" s="1216"/>
      <c r="X29" s="1216"/>
      <c r="Y29" s="1216"/>
    </row>
    <row r="30" spans="1:25" ht="27" customHeight="1">
      <c r="A30" s="1216"/>
      <c r="B30" s="1216"/>
      <c r="C30" s="1216"/>
      <c r="D30" s="1216"/>
      <c r="E30" s="1216"/>
      <c r="F30" s="1216"/>
      <c r="G30" s="1216"/>
      <c r="H30" s="1216"/>
      <c r="I30" s="1216"/>
      <c r="J30" s="1216"/>
      <c r="K30" s="1216"/>
      <c r="L30" s="1216"/>
      <c r="M30" s="1216"/>
      <c r="N30" s="1216"/>
      <c r="O30" s="1216"/>
      <c r="P30" s="1216"/>
      <c r="Q30" s="1216"/>
      <c r="R30" s="1216"/>
      <c r="S30" s="1216"/>
      <c r="T30" s="1216"/>
      <c r="U30" s="1216"/>
      <c r="V30" s="1216"/>
      <c r="W30" s="1216"/>
      <c r="X30" s="1216"/>
      <c r="Y30" s="1216"/>
    </row>
    <row r="31" spans="1:25" ht="27" customHeight="1">
      <c r="A31" s="1216"/>
      <c r="B31" s="1216"/>
      <c r="C31" s="1216"/>
      <c r="D31" s="1216"/>
      <c r="E31" s="1216"/>
      <c r="F31" s="1216"/>
      <c r="G31" s="1216"/>
      <c r="H31" s="1216"/>
      <c r="I31" s="1216"/>
      <c r="J31" s="1216"/>
      <c r="K31" s="1216"/>
      <c r="L31" s="1216"/>
      <c r="M31" s="1216"/>
      <c r="N31" s="1216"/>
      <c r="O31" s="1216"/>
      <c r="P31" s="1216"/>
      <c r="Q31" s="1216"/>
      <c r="R31" s="1216"/>
      <c r="S31" s="1216"/>
      <c r="T31" s="1216"/>
      <c r="U31" s="1216"/>
      <c r="V31" s="1216"/>
      <c r="W31" s="1216"/>
      <c r="X31" s="1216"/>
      <c r="Y31" s="1216"/>
    </row>
    <row r="32" spans="1:25" ht="27" customHeight="1">
      <c r="A32" s="1216"/>
      <c r="B32" s="1216"/>
      <c r="C32" s="1216"/>
      <c r="D32" s="1216"/>
      <c r="E32" s="1216"/>
      <c r="F32" s="1216"/>
      <c r="G32" s="1216"/>
      <c r="H32" s="1216"/>
      <c r="I32" s="1216"/>
      <c r="J32" s="1216"/>
      <c r="K32" s="1216"/>
      <c r="L32" s="1216"/>
      <c r="M32" s="1216"/>
      <c r="N32" s="1216"/>
      <c r="O32" s="1216"/>
      <c r="P32" s="1216"/>
      <c r="Q32" s="1216"/>
      <c r="R32" s="1216"/>
      <c r="S32" s="1216"/>
      <c r="T32" s="1216"/>
      <c r="U32" s="1216"/>
      <c r="V32" s="1216"/>
      <c r="W32" s="1216"/>
      <c r="X32" s="1216"/>
      <c r="Y32" s="1216"/>
    </row>
    <row r="33" spans="1:25" ht="27" customHeight="1">
      <c r="A33" s="1216"/>
      <c r="B33" s="1216"/>
      <c r="C33" s="1216"/>
      <c r="D33" s="1216"/>
      <c r="E33" s="1216"/>
      <c r="F33" s="1216"/>
      <c r="G33" s="1216"/>
      <c r="H33" s="1216"/>
      <c r="I33" s="1216"/>
      <c r="J33" s="1216"/>
      <c r="K33" s="1216"/>
      <c r="L33" s="1216"/>
      <c r="M33" s="1216"/>
      <c r="N33" s="1216"/>
      <c r="O33" s="1216"/>
      <c r="P33" s="1216"/>
      <c r="Q33" s="1216"/>
      <c r="R33" s="1216"/>
      <c r="S33" s="1216"/>
      <c r="T33" s="1216"/>
      <c r="U33" s="1216"/>
      <c r="V33" s="1216"/>
      <c r="W33" s="1216"/>
      <c r="X33" s="1216"/>
      <c r="Y33" s="1216"/>
    </row>
    <row r="34" spans="1:25" ht="27" customHeight="1">
      <c r="A34" s="1216"/>
      <c r="B34" s="1216"/>
      <c r="C34" s="1216"/>
      <c r="D34" s="1216"/>
      <c r="E34" s="1216"/>
      <c r="F34" s="1216"/>
      <c r="G34" s="1216"/>
      <c r="H34" s="1216"/>
      <c r="I34" s="1216"/>
      <c r="J34" s="1216"/>
      <c r="K34" s="1216"/>
      <c r="L34" s="1216"/>
      <c r="M34" s="1216"/>
      <c r="N34" s="1216"/>
      <c r="O34" s="1216"/>
      <c r="P34" s="1216"/>
      <c r="Q34" s="1216"/>
      <c r="R34" s="1216"/>
      <c r="S34" s="1216"/>
      <c r="T34" s="1216"/>
      <c r="U34" s="1216"/>
      <c r="V34" s="1216"/>
      <c r="W34" s="1216"/>
      <c r="X34" s="1216"/>
      <c r="Y34" s="1216"/>
    </row>
    <row r="35" spans="1:25" ht="27" customHeight="1">
      <c r="A35" s="1216"/>
      <c r="B35" s="1216"/>
      <c r="C35" s="1216"/>
      <c r="D35" s="1216"/>
      <c r="E35" s="1216"/>
      <c r="F35" s="1216"/>
      <c r="G35" s="1216"/>
      <c r="H35" s="1216"/>
      <c r="I35" s="1216"/>
      <c r="J35" s="1216"/>
      <c r="K35" s="1216"/>
      <c r="L35" s="1216"/>
      <c r="M35" s="1216"/>
      <c r="N35" s="1216"/>
      <c r="O35" s="1216"/>
      <c r="P35" s="1216"/>
      <c r="Q35" s="1216"/>
      <c r="R35" s="1216"/>
      <c r="S35" s="1216"/>
      <c r="T35" s="1216"/>
      <c r="U35" s="1216"/>
      <c r="V35" s="1216"/>
      <c r="W35" s="1216"/>
      <c r="X35" s="1216"/>
      <c r="Y35" s="1216"/>
    </row>
    <row r="36" spans="1:25" ht="28.5" customHeight="1">
      <c r="A36" s="1217" t="s">
        <v>1658</v>
      </c>
      <c r="B36" s="1217"/>
      <c r="C36" s="1217"/>
      <c r="D36" s="1217"/>
      <c r="E36" s="1217"/>
      <c r="F36" s="1217"/>
      <c r="G36" s="1217"/>
      <c r="H36" s="1217"/>
      <c r="I36" s="1217"/>
      <c r="J36" s="1217"/>
      <c r="K36" s="1217"/>
      <c r="L36" s="1217"/>
      <c r="M36" s="1217"/>
      <c r="N36" s="1217"/>
      <c r="O36" s="1217"/>
      <c r="P36" s="1217"/>
      <c r="Q36" s="1217"/>
      <c r="R36" s="1217"/>
      <c r="S36" s="1217"/>
      <c r="T36" s="1217"/>
      <c r="U36" s="1217"/>
      <c r="V36" s="1217"/>
      <c r="W36" s="1217"/>
      <c r="X36" s="1217"/>
      <c r="Y36" s="1217"/>
    </row>
    <row r="37" spans="1:25" ht="13.5" customHeight="1"/>
    <row r="38" spans="1:25" ht="13.5" customHeight="1"/>
  </sheetData>
  <mergeCells count="184">
    <mergeCell ref="S2:Y2"/>
    <mergeCell ref="C3:E3"/>
    <mergeCell ref="M5:X6"/>
    <mergeCell ref="A11:Y11"/>
    <mergeCell ref="A13:C13"/>
    <mergeCell ref="D13:X13"/>
    <mergeCell ref="A14:C14"/>
    <mergeCell ref="D14:M14"/>
    <mergeCell ref="A15:C15"/>
    <mergeCell ref="D15:M15"/>
    <mergeCell ref="O15:X15"/>
    <mergeCell ref="R7:Y7"/>
    <mergeCell ref="A17:C17"/>
    <mergeCell ref="D17:H17"/>
    <mergeCell ref="I17:J17"/>
    <mergeCell ref="K17:L17"/>
    <mergeCell ref="M17:O17"/>
    <mergeCell ref="P17:Q17"/>
    <mergeCell ref="R17:T17"/>
    <mergeCell ref="U17:V17"/>
    <mergeCell ref="W17:Y17"/>
    <mergeCell ref="A18:C18"/>
    <mergeCell ref="D18:H18"/>
    <mergeCell ref="I18:J18"/>
    <mergeCell ref="K18:L18"/>
    <mergeCell ref="M18:O18"/>
    <mergeCell ref="P18:Q18"/>
    <mergeCell ref="R18:T18"/>
    <mergeCell ref="U18:V18"/>
    <mergeCell ref="W18:Y18"/>
    <mergeCell ref="A19:C19"/>
    <mergeCell ref="D19:H19"/>
    <mergeCell ref="I19:J19"/>
    <mergeCell ref="K19:L19"/>
    <mergeCell ref="M19:O19"/>
    <mergeCell ref="P19:Q19"/>
    <mergeCell ref="R19:T19"/>
    <mergeCell ref="U19:V19"/>
    <mergeCell ref="W19:Y19"/>
    <mergeCell ref="A20:C20"/>
    <mergeCell ref="D20:H20"/>
    <mergeCell ref="I20:J20"/>
    <mergeCell ref="K20:L20"/>
    <mergeCell ref="M20:O20"/>
    <mergeCell ref="P20:Q20"/>
    <mergeCell ref="R20:T20"/>
    <mergeCell ref="U20:V20"/>
    <mergeCell ref="W20:Y20"/>
    <mergeCell ref="A21:C21"/>
    <mergeCell ref="D21:H21"/>
    <mergeCell ref="I21:J21"/>
    <mergeCell ref="K21:L21"/>
    <mergeCell ref="M21:O21"/>
    <mergeCell ref="P21:Q21"/>
    <mergeCell ref="R21:T21"/>
    <mergeCell ref="U21:V21"/>
    <mergeCell ref="W21:Y21"/>
    <mergeCell ref="R22:T22"/>
    <mergeCell ref="U22:V22"/>
    <mergeCell ref="W22:Y22"/>
    <mergeCell ref="A23:C23"/>
    <mergeCell ref="D23:H23"/>
    <mergeCell ref="I23:J23"/>
    <mergeCell ref="K23:L23"/>
    <mergeCell ref="M23:O23"/>
    <mergeCell ref="P23:Q23"/>
    <mergeCell ref="R23:T23"/>
    <mergeCell ref="A22:C22"/>
    <mergeCell ref="D22:H22"/>
    <mergeCell ref="I22:J22"/>
    <mergeCell ref="K22:L22"/>
    <mergeCell ref="M22:O22"/>
    <mergeCell ref="P22:Q22"/>
    <mergeCell ref="U23:V23"/>
    <mergeCell ref="W23:Y23"/>
    <mergeCell ref="A24:C24"/>
    <mergeCell ref="D24:H24"/>
    <mergeCell ref="I24:J24"/>
    <mergeCell ref="K24:L24"/>
    <mergeCell ref="M24:O24"/>
    <mergeCell ref="P24:Q24"/>
    <mergeCell ref="R24:T24"/>
    <mergeCell ref="U24:V24"/>
    <mergeCell ref="W24:Y24"/>
    <mergeCell ref="A25:C25"/>
    <mergeCell ref="D25:H25"/>
    <mergeCell ref="I25:J25"/>
    <mergeCell ref="K25:L25"/>
    <mergeCell ref="M25:O25"/>
    <mergeCell ref="P25:Q25"/>
    <mergeCell ref="R25:T25"/>
    <mergeCell ref="U25:V25"/>
    <mergeCell ref="W25:Y25"/>
    <mergeCell ref="R26:T26"/>
    <mergeCell ref="U26:V26"/>
    <mergeCell ref="W26:Y26"/>
    <mergeCell ref="A27:C27"/>
    <mergeCell ref="D27:H27"/>
    <mergeCell ref="I27:J27"/>
    <mergeCell ref="K27:L27"/>
    <mergeCell ref="M27:O27"/>
    <mergeCell ref="P27:Q27"/>
    <mergeCell ref="R27:T27"/>
    <mergeCell ref="A26:C26"/>
    <mergeCell ref="D26:H26"/>
    <mergeCell ref="I26:J26"/>
    <mergeCell ref="K26:L26"/>
    <mergeCell ref="M26:O26"/>
    <mergeCell ref="P26:Q26"/>
    <mergeCell ref="U27:V27"/>
    <mergeCell ref="W27:Y27"/>
    <mergeCell ref="A28:C28"/>
    <mergeCell ref="D28:H28"/>
    <mergeCell ref="I28:J28"/>
    <mergeCell ref="K28:L28"/>
    <mergeCell ref="M28:O28"/>
    <mergeCell ref="P28:Q28"/>
    <mergeCell ref="R28:T28"/>
    <mergeCell ref="U28:V28"/>
    <mergeCell ref="W28:Y28"/>
    <mergeCell ref="A29:C29"/>
    <mergeCell ref="D29:H29"/>
    <mergeCell ref="I29:J29"/>
    <mergeCell ref="K29:L29"/>
    <mergeCell ref="M29:O29"/>
    <mergeCell ref="P29:Q29"/>
    <mergeCell ref="R29:T29"/>
    <mergeCell ref="U29:V29"/>
    <mergeCell ref="W29:Y29"/>
    <mergeCell ref="R30:T30"/>
    <mergeCell ref="U30:V30"/>
    <mergeCell ref="W30:Y30"/>
    <mergeCell ref="A31:C31"/>
    <mergeCell ref="D31:H31"/>
    <mergeCell ref="I31:J31"/>
    <mergeCell ref="K31:L31"/>
    <mergeCell ref="M31:O31"/>
    <mergeCell ref="P31:Q31"/>
    <mergeCell ref="R31:T31"/>
    <mergeCell ref="A30:C30"/>
    <mergeCell ref="D30:H30"/>
    <mergeCell ref="I30:J30"/>
    <mergeCell ref="K30:L30"/>
    <mergeCell ref="M30:O30"/>
    <mergeCell ref="P30:Q30"/>
    <mergeCell ref="U31:V31"/>
    <mergeCell ref="W31:Y31"/>
    <mergeCell ref="A32:C32"/>
    <mergeCell ref="D32:H32"/>
    <mergeCell ref="I32:J32"/>
    <mergeCell ref="K32:L32"/>
    <mergeCell ref="M32:O32"/>
    <mergeCell ref="P32:Q32"/>
    <mergeCell ref="R32:T32"/>
    <mergeCell ref="U32:V32"/>
    <mergeCell ref="W32:Y32"/>
    <mergeCell ref="A33:C33"/>
    <mergeCell ref="D33:H33"/>
    <mergeCell ref="I33:J33"/>
    <mergeCell ref="K33:L33"/>
    <mergeCell ref="M33:O33"/>
    <mergeCell ref="P33:Q33"/>
    <mergeCell ref="R33:T33"/>
    <mergeCell ref="U33:V33"/>
    <mergeCell ref="W33:Y33"/>
    <mergeCell ref="U35:V35"/>
    <mergeCell ref="W35:Y35"/>
    <mergeCell ref="A36:Y36"/>
    <mergeCell ref="R34:T34"/>
    <mergeCell ref="U34:V34"/>
    <mergeCell ref="W34:Y34"/>
    <mergeCell ref="A35:C35"/>
    <mergeCell ref="D35:H35"/>
    <mergeCell ref="I35:J35"/>
    <mergeCell ref="K35:L35"/>
    <mergeCell ref="M35:O35"/>
    <mergeCell ref="P35:Q35"/>
    <mergeCell ref="R35:T35"/>
    <mergeCell ref="A34:C34"/>
    <mergeCell ref="D34:H34"/>
    <mergeCell ref="I34:J34"/>
    <mergeCell ref="K34:L34"/>
    <mergeCell ref="M34:O34"/>
    <mergeCell ref="P34:Q34"/>
  </mergeCells>
  <phoneticPr fontId="2"/>
  <printOptions horizontalCentered="1"/>
  <pageMargins left="0.78740157480314965" right="0.78740157480314965" top="0.98425196850393704" bottom="0.98425196850393704" header="0.51181102362204722" footer="0.51181102362204722"/>
  <pageSetup paperSize="9" scale="97"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F8CBAD"/>
  </sheetPr>
  <dimension ref="A1:CF71"/>
  <sheetViews>
    <sheetView showGridLines="0" view="pageBreakPreview" zoomScale="60" zoomScaleNormal="95" workbookViewId="0"/>
  </sheetViews>
  <sheetFormatPr defaultColWidth="2.36328125" defaultRowHeight="18"/>
  <cols>
    <col min="1" max="9" width="2.36328125" style="16" customWidth="1"/>
    <col min="10" max="48" width="2.90625" style="16" customWidth="1"/>
    <col min="49" max="16384" width="2.36328125" style="16"/>
  </cols>
  <sheetData>
    <row r="1" spans="1:84" ht="13.5" customHeight="1">
      <c r="A1" s="15" t="s">
        <v>880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row>
    <row r="2" spans="1:84" ht="26.15" customHeight="1">
      <c r="A2" s="1221" t="s">
        <v>111</v>
      </c>
      <c r="B2" s="1221"/>
      <c r="C2" s="1221"/>
      <c r="D2" s="1221"/>
      <c r="E2" s="1221"/>
      <c r="F2" s="1221"/>
      <c r="G2" s="1221"/>
      <c r="H2" s="1221"/>
      <c r="I2" s="1221"/>
      <c r="J2" s="1221"/>
      <c r="K2" s="1221"/>
      <c r="L2" s="1221"/>
      <c r="M2" s="1221"/>
      <c r="N2" s="1221"/>
      <c r="O2" s="1221"/>
      <c r="P2" s="1221"/>
      <c r="Q2" s="1221"/>
      <c r="R2" s="1221"/>
      <c r="S2" s="1221"/>
      <c r="T2" s="1221"/>
      <c r="U2" s="1221"/>
      <c r="V2" s="1221"/>
      <c r="W2" s="1221"/>
      <c r="X2" s="1221"/>
      <c r="Y2" s="1221"/>
      <c r="Z2" s="1221"/>
      <c r="AA2" s="1221"/>
      <c r="AB2" s="1221"/>
      <c r="AC2" s="1221"/>
      <c r="AD2" s="1221"/>
      <c r="AE2" s="1221"/>
      <c r="AF2" s="1221"/>
      <c r="AG2" s="1221"/>
      <c r="AH2" s="1221"/>
      <c r="AI2" s="1221"/>
      <c r="AJ2" s="1221"/>
      <c r="AK2" s="1221"/>
      <c r="AL2" s="1221"/>
      <c r="AM2" s="1221"/>
      <c r="AN2" s="1221"/>
      <c r="AO2" s="1221"/>
      <c r="AP2" s="1221"/>
      <c r="AQ2" s="1221"/>
      <c r="AR2" s="1221"/>
      <c r="AS2" s="1221"/>
      <c r="AT2" s="1221"/>
      <c r="AU2" s="1221"/>
      <c r="AV2" s="1221"/>
      <c r="AW2" s="1221"/>
      <c r="AX2" s="1221"/>
      <c r="AY2" s="1221"/>
      <c r="AZ2" s="1221"/>
      <c r="BA2" s="1221"/>
      <c r="BB2" s="1221"/>
      <c r="BC2" s="1221"/>
      <c r="BD2" s="1221"/>
      <c r="BE2" s="1221"/>
      <c r="BF2" s="1221"/>
      <c r="BG2" s="1221"/>
      <c r="BH2" s="1221"/>
      <c r="BI2" s="1221"/>
      <c r="BJ2" s="1221"/>
      <c r="BK2" s="1221"/>
      <c r="BL2" s="1221"/>
      <c r="BM2" s="1221"/>
      <c r="BN2" s="1221"/>
      <c r="BO2" s="1221"/>
      <c r="BP2" s="1221"/>
      <c r="BQ2" s="1221"/>
      <c r="BR2" s="1221"/>
      <c r="BS2" s="1221"/>
      <c r="BT2" s="1221"/>
      <c r="BU2" s="1221"/>
      <c r="BV2" s="1221"/>
      <c r="BW2" s="1221"/>
      <c r="BX2" s="1221"/>
      <c r="BY2" s="1221"/>
      <c r="BZ2" s="1221"/>
      <c r="CA2" s="1221"/>
      <c r="CB2" s="1221"/>
      <c r="CC2" s="1221"/>
      <c r="CD2" s="17"/>
      <c r="CE2" s="17"/>
      <c r="CF2" s="17"/>
    </row>
    <row r="3" spans="1:84" ht="13.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8" t="s">
        <v>112</v>
      </c>
      <c r="BW3" s="1219"/>
      <c r="BX3" s="1219"/>
      <c r="BY3" s="1219"/>
      <c r="BZ3" s="1219"/>
      <c r="CA3" s="1219"/>
      <c r="CB3" s="1219"/>
      <c r="CC3" s="1219"/>
      <c r="CD3" s="15"/>
      <c r="CE3" s="15"/>
      <c r="CF3" s="15"/>
    </row>
    <row r="4" spans="1:84" ht="13.5" customHeight="1">
      <c r="A4" s="15"/>
      <c r="B4" s="15"/>
      <c r="C4" s="15"/>
      <c r="D4" s="774" t="s">
        <v>113</v>
      </c>
      <c r="E4" s="1227">
        <f>入力用!B15</f>
        <v>0</v>
      </c>
      <c r="F4" s="1227"/>
      <c r="G4" s="1227"/>
      <c r="H4" s="1227"/>
      <c r="I4" s="1227"/>
      <c r="J4" s="1227"/>
      <c r="K4" s="1227"/>
      <c r="L4" s="1227"/>
      <c r="M4" s="1226"/>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row>
    <row r="5" spans="1:84" ht="13.5" customHeight="1">
      <c r="A5" s="15"/>
      <c r="B5" s="15"/>
      <c r="C5" s="15"/>
      <c r="D5" s="774"/>
      <c r="E5" s="1228" t="str">
        <f>入力用!B16</f>
        <v>□□　□□</v>
      </c>
      <c r="F5" s="1228"/>
      <c r="G5" s="1228"/>
      <c r="H5" s="1228"/>
      <c r="I5" s="1228"/>
      <c r="J5" s="1228"/>
      <c r="K5" s="1228"/>
      <c r="L5" s="1228"/>
      <c r="M5" s="15" t="s">
        <v>114</v>
      </c>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row>
    <row r="6" spans="1:84" ht="13.5" customHeight="1">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row>
    <row r="7" spans="1:84" ht="13.5" customHeight="1">
      <c r="A7" s="1224" t="s">
        <v>115</v>
      </c>
      <c r="B7" s="1224"/>
      <c r="C7" s="1224"/>
      <c r="D7" s="15" t="str">
        <f>入力用!B6</f>
        <v>■■事業 ●●地区 ▲-▲工区</v>
      </c>
      <c r="E7" s="776"/>
      <c r="F7" s="776"/>
      <c r="G7" s="776"/>
      <c r="H7" s="776"/>
      <c r="I7" s="776"/>
      <c r="J7" s="776"/>
      <c r="K7" s="776"/>
      <c r="L7" s="776"/>
      <c r="M7" s="776"/>
      <c r="N7" s="776"/>
      <c r="O7" s="776"/>
      <c r="P7" s="776"/>
      <c r="Q7" s="776"/>
      <c r="R7" s="776"/>
      <c r="S7" s="776"/>
      <c r="T7" s="776"/>
      <c r="U7" s="776"/>
      <c r="V7" s="776"/>
      <c r="W7" s="776"/>
      <c r="X7" s="776"/>
      <c r="Y7" s="776"/>
      <c r="Z7" s="776"/>
      <c r="AA7" s="776"/>
      <c r="AB7" s="15"/>
      <c r="AC7" s="15" t="s">
        <v>116</v>
      </c>
      <c r="AD7" s="15"/>
      <c r="AE7" s="15"/>
      <c r="AF7" s="15">
        <f>入力用!B7</f>
        <v>0</v>
      </c>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K7" s="15"/>
      <c r="BL7" s="15"/>
      <c r="BM7" s="15"/>
      <c r="BN7" s="15"/>
      <c r="BO7" s="15"/>
      <c r="BP7" s="15"/>
      <c r="BQ7" s="775"/>
      <c r="BR7" s="775"/>
      <c r="BS7" s="775"/>
      <c r="BT7" s="775"/>
      <c r="BU7" s="775"/>
      <c r="BV7" s="775"/>
      <c r="BW7" s="775"/>
      <c r="BX7" s="775"/>
      <c r="BY7" s="775"/>
      <c r="BZ7" s="775"/>
      <c r="CA7" s="775"/>
      <c r="CB7" s="775"/>
      <c r="CC7" s="775"/>
      <c r="CD7" s="15"/>
      <c r="CE7" s="15"/>
      <c r="CF7" s="15"/>
    </row>
    <row r="8" spans="1:84" ht="13.5" customHeight="1">
      <c r="A8" s="1224" t="s">
        <v>117</v>
      </c>
      <c r="B8" s="1224"/>
      <c r="C8" s="1224"/>
      <c r="D8" s="15" t="s">
        <v>118</v>
      </c>
      <c r="E8" s="1219">
        <f>入力用!B9</f>
        <v>46114</v>
      </c>
      <c r="F8" s="1219"/>
      <c r="G8" s="1219"/>
      <c r="H8" s="1219"/>
      <c r="I8" s="1219"/>
      <c r="J8" s="1219"/>
      <c r="K8" s="1219"/>
      <c r="L8" s="15"/>
      <c r="M8" s="15" t="s">
        <v>119</v>
      </c>
      <c r="N8" s="777"/>
      <c r="O8" s="1257">
        <f>入力用!B13</f>
        <v>0</v>
      </c>
      <c r="P8" s="1257"/>
      <c r="Q8" s="1257"/>
      <c r="R8" s="1257"/>
      <c r="S8" s="1257"/>
      <c r="T8" s="1257"/>
      <c r="U8" s="1257"/>
      <c r="V8" s="1257"/>
      <c r="W8" s="1257"/>
      <c r="X8" s="1257"/>
      <c r="Y8" s="15"/>
      <c r="Z8" s="777"/>
      <c r="AA8" s="15"/>
      <c r="AB8" s="15"/>
      <c r="AC8" s="15"/>
      <c r="AD8" s="15"/>
      <c r="AE8" s="15"/>
      <c r="AF8" s="777"/>
      <c r="AG8" s="15"/>
      <c r="AH8" s="15"/>
      <c r="AI8" s="15"/>
      <c r="AJ8" s="15"/>
      <c r="AK8" s="15"/>
      <c r="AL8" s="777"/>
      <c r="AM8" s="15"/>
      <c r="AN8" s="15"/>
      <c r="AO8" s="15"/>
      <c r="AP8" s="15"/>
      <c r="AQ8" s="15"/>
      <c r="AR8" s="777"/>
      <c r="AS8" s="15"/>
      <c r="AT8" s="15"/>
      <c r="AU8" s="15"/>
      <c r="AV8" s="15"/>
      <c r="AW8" s="15"/>
      <c r="AX8" s="777"/>
      <c r="AY8" s="15"/>
      <c r="AZ8" s="15"/>
      <c r="BA8" s="15"/>
      <c r="BB8" s="15"/>
      <c r="BC8" s="15"/>
      <c r="BD8" s="777"/>
      <c r="BE8" s="15"/>
      <c r="BF8" s="15"/>
      <c r="BG8" s="15"/>
      <c r="BH8" s="15"/>
      <c r="BI8" s="15"/>
      <c r="BJ8" s="15"/>
      <c r="BK8" s="15"/>
      <c r="BL8" s="15"/>
      <c r="BM8" s="15"/>
      <c r="BN8" s="15"/>
      <c r="BO8" s="577"/>
      <c r="BP8" s="577" t="s">
        <v>881</v>
      </c>
      <c r="BQ8" s="778"/>
      <c r="BR8" s="778">
        <f>入力用!B20</f>
        <v>0</v>
      </c>
      <c r="BS8" s="778"/>
      <c r="BT8" s="778"/>
      <c r="BU8" s="778"/>
      <c r="BV8" s="778"/>
      <c r="BW8" s="778"/>
      <c r="BX8" s="778"/>
      <c r="BY8" s="778"/>
      <c r="BZ8" s="778"/>
      <c r="CA8" s="778"/>
      <c r="CB8" s="778"/>
      <c r="CC8" s="778"/>
      <c r="CD8" s="15"/>
      <c r="CE8" s="15"/>
      <c r="CF8" s="15"/>
    </row>
    <row r="9" spans="1:84" ht="13.5" customHeight="1">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row>
    <row r="10" spans="1:84" ht="13.5" customHeight="1">
      <c r="A10" s="19"/>
      <c r="B10" s="20"/>
      <c r="C10" s="20"/>
      <c r="D10" s="20"/>
      <c r="E10" s="20"/>
      <c r="F10" s="20"/>
      <c r="G10" s="20"/>
      <c r="H10" s="1236" t="s">
        <v>121</v>
      </c>
      <c r="I10" s="1246"/>
      <c r="J10" s="1240">
        <v>4</v>
      </c>
      <c r="K10" s="1241"/>
      <c r="L10" s="1241"/>
      <c r="M10" s="1241"/>
      <c r="N10" s="1242"/>
      <c r="O10" s="1246" t="s">
        <v>121</v>
      </c>
      <c r="P10" s="1240">
        <v>5</v>
      </c>
      <c r="Q10" s="1241"/>
      <c r="R10" s="1241"/>
      <c r="S10" s="1241"/>
      <c r="T10" s="1242"/>
      <c r="U10" s="1246" t="s">
        <v>121</v>
      </c>
      <c r="V10" s="1240">
        <v>6</v>
      </c>
      <c r="W10" s="1241"/>
      <c r="X10" s="1241"/>
      <c r="Y10" s="1241"/>
      <c r="Z10" s="1242"/>
      <c r="AA10" s="1246" t="s">
        <v>121</v>
      </c>
      <c r="AB10" s="1240">
        <v>7</v>
      </c>
      <c r="AC10" s="1241"/>
      <c r="AD10" s="1241"/>
      <c r="AE10" s="1241"/>
      <c r="AF10" s="1242"/>
      <c r="AG10" s="1246" t="s">
        <v>121</v>
      </c>
      <c r="AH10" s="1240">
        <v>8</v>
      </c>
      <c r="AI10" s="1241"/>
      <c r="AJ10" s="1241"/>
      <c r="AK10" s="1241"/>
      <c r="AL10" s="1242"/>
      <c r="AM10" s="1246" t="s">
        <v>121</v>
      </c>
      <c r="AN10" s="1240">
        <v>9</v>
      </c>
      <c r="AO10" s="1241"/>
      <c r="AP10" s="1241"/>
      <c r="AQ10" s="1241"/>
      <c r="AR10" s="1242"/>
      <c r="AS10" s="1246" t="s">
        <v>121</v>
      </c>
      <c r="AT10" s="1240">
        <v>10</v>
      </c>
      <c r="AU10" s="1241"/>
      <c r="AV10" s="1241"/>
      <c r="AW10" s="1241"/>
      <c r="AX10" s="1242"/>
      <c r="AY10" s="1246" t="s">
        <v>121</v>
      </c>
      <c r="AZ10" s="1240">
        <v>11</v>
      </c>
      <c r="BA10" s="1241"/>
      <c r="BB10" s="1241"/>
      <c r="BC10" s="1241"/>
      <c r="BD10" s="1242"/>
      <c r="BE10" s="1246" t="s">
        <v>121</v>
      </c>
      <c r="BF10" s="1240">
        <v>12</v>
      </c>
      <c r="BG10" s="1241"/>
      <c r="BH10" s="1241"/>
      <c r="BI10" s="1241"/>
      <c r="BJ10" s="1242"/>
      <c r="BK10" s="1246" t="s">
        <v>121</v>
      </c>
      <c r="BL10" s="1240">
        <v>1</v>
      </c>
      <c r="BM10" s="1241"/>
      <c r="BN10" s="1241"/>
      <c r="BO10" s="1241"/>
      <c r="BP10" s="1242"/>
      <c r="BQ10" s="1246" t="s">
        <v>121</v>
      </c>
      <c r="BR10" s="1240">
        <v>2</v>
      </c>
      <c r="BS10" s="1241"/>
      <c r="BT10" s="1241"/>
      <c r="BU10" s="1241"/>
      <c r="BV10" s="1242"/>
      <c r="BW10" s="1246" t="s">
        <v>121</v>
      </c>
      <c r="BX10" s="1240">
        <v>3</v>
      </c>
      <c r="BY10" s="1241"/>
      <c r="BZ10" s="1241"/>
      <c r="CA10" s="1241"/>
      <c r="CB10" s="1242"/>
      <c r="CC10" s="1246" t="s">
        <v>121</v>
      </c>
      <c r="CD10" s="1248" t="s">
        <v>1047</v>
      </c>
      <c r="CE10" s="1249"/>
      <c r="CF10" s="1250"/>
    </row>
    <row r="11" spans="1:84" ht="13.5" customHeight="1">
      <c r="A11" s="21"/>
      <c r="B11" s="15"/>
      <c r="C11" s="15"/>
      <c r="D11" s="15"/>
      <c r="E11" s="15"/>
      <c r="F11" s="15"/>
      <c r="G11" s="15"/>
      <c r="H11" s="1224"/>
      <c r="I11" s="1258"/>
      <c r="J11" s="1243"/>
      <c r="K11" s="1244"/>
      <c r="L11" s="1244"/>
      <c r="M11" s="1244"/>
      <c r="N11" s="1245"/>
      <c r="O11" s="1247"/>
      <c r="P11" s="1243"/>
      <c r="Q11" s="1244"/>
      <c r="R11" s="1244"/>
      <c r="S11" s="1244"/>
      <c r="T11" s="1245"/>
      <c r="U11" s="1247"/>
      <c r="V11" s="1243"/>
      <c r="W11" s="1244"/>
      <c r="X11" s="1244"/>
      <c r="Y11" s="1244"/>
      <c r="Z11" s="1245"/>
      <c r="AA11" s="1247"/>
      <c r="AB11" s="1243"/>
      <c r="AC11" s="1244"/>
      <c r="AD11" s="1244"/>
      <c r="AE11" s="1244"/>
      <c r="AF11" s="1245"/>
      <c r="AG11" s="1247"/>
      <c r="AH11" s="1243"/>
      <c r="AI11" s="1244"/>
      <c r="AJ11" s="1244"/>
      <c r="AK11" s="1244"/>
      <c r="AL11" s="1245"/>
      <c r="AM11" s="1247"/>
      <c r="AN11" s="1243"/>
      <c r="AO11" s="1244"/>
      <c r="AP11" s="1244"/>
      <c r="AQ11" s="1244"/>
      <c r="AR11" s="1245"/>
      <c r="AS11" s="1247"/>
      <c r="AT11" s="1243"/>
      <c r="AU11" s="1244"/>
      <c r="AV11" s="1244"/>
      <c r="AW11" s="1244"/>
      <c r="AX11" s="1245"/>
      <c r="AY11" s="1247"/>
      <c r="AZ11" s="1243"/>
      <c r="BA11" s="1244"/>
      <c r="BB11" s="1244"/>
      <c r="BC11" s="1244"/>
      <c r="BD11" s="1245"/>
      <c r="BE11" s="1247"/>
      <c r="BF11" s="1243"/>
      <c r="BG11" s="1244"/>
      <c r="BH11" s="1244"/>
      <c r="BI11" s="1244"/>
      <c r="BJ11" s="1245"/>
      <c r="BK11" s="1247"/>
      <c r="BL11" s="1243"/>
      <c r="BM11" s="1244"/>
      <c r="BN11" s="1244"/>
      <c r="BO11" s="1244"/>
      <c r="BP11" s="1245"/>
      <c r="BQ11" s="1247"/>
      <c r="BR11" s="1243"/>
      <c r="BS11" s="1244"/>
      <c r="BT11" s="1244"/>
      <c r="BU11" s="1244"/>
      <c r="BV11" s="1245"/>
      <c r="BW11" s="1247"/>
      <c r="BX11" s="1243"/>
      <c r="BY11" s="1244"/>
      <c r="BZ11" s="1244"/>
      <c r="CA11" s="1244"/>
      <c r="CB11" s="1245"/>
      <c r="CC11" s="1247"/>
      <c r="CD11" s="1251"/>
      <c r="CE11" s="1252"/>
      <c r="CF11" s="1253"/>
    </row>
    <row r="12" spans="1:84" ht="13.5" customHeight="1">
      <c r="A12" s="21"/>
      <c r="B12" s="15"/>
      <c r="C12" s="15"/>
      <c r="D12" s="15"/>
      <c r="E12" s="15"/>
      <c r="F12" s="15"/>
      <c r="G12" s="15"/>
      <c r="H12" s="1254" t="s">
        <v>122</v>
      </c>
      <c r="I12" s="1255"/>
      <c r="J12" s="1256">
        <v>1</v>
      </c>
      <c r="K12" s="1256"/>
      <c r="L12" s="1256">
        <v>11</v>
      </c>
      <c r="M12" s="1256"/>
      <c r="N12" s="1256">
        <v>21</v>
      </c>
      <c r="O12" s="1256"/>
      <c r="P12" s="1256">
        <v>1</v>
      </c>
      <c r="Q12" s="1256"/>
      <c r="R12" s="1256">
        <v>11</v>
      </c>
      <c r="S12" s="1256"/>
      <c r="T12" s="1256">
        <v>21</v>
      </c>
      <c r="U12" s="1256"/>
      <c r="V12" s="1256">
        <v>1</v>
      </c>
      <c r="W12" s="1256"/>
      <c r="X12" s="1256">
        <v>11</v>
      </c>
      <c r="Y12" s="1256"/>
      <c r="Z12" s="1256">
        <v>21</v>
      </c>
      <c r="AA12" s="1256"/>
      <c r="AB12" s="1256">
        <v>1</v>
      </c>
      <c r="AC12" s="1256"/>
      <c r="AD12" s="1256">
        <v>11</v>
      </c>
      <c r="AE12" s="1256"/>
      <c r="AF12" s="1256">
        <v>21</v>
      </c>
      <c r="AG12" s="1256"/>
      <c r="AH12" s="1256">
        <v>1</v>
      </c>
      <c r="AI12" s="1256"/>
      <c r="AJ12" s="1256">
        <v>11</v>
      </c>
      <c r="AK12" s="1256"/>
      <c r="AL12" s="1256">
        <v>21</v>
      </c>
      <c r="AM12" s="1256"/>
      <c r="AN12" s="1256">
        <v>1</v>
      </c>
      <c r="AO12" s="1256"/>
      <c r="AP12" s="1256">
        <v>11</v>
      </c>
      <c r="AQ12" s="1256"/>
      <c r="AR12" s="1256">
        <v>21</v>
      </c>
      <c r="AS12" s="1256"/>
      <c r="AT12" s="1256">
        <v>1</v>
      </c>
      <c r="AU12" s="1256"/>
      <c r="AV12" s="1256">
        <v>11</v>
      </c>
      <c r="AW12" s="1256"/>
      <c r="AX12" s="1256">
        <v>21</v>
      </c>
      <c r="AY12" s="1256"/>
      <c r="AZ12" s="1256">
        <v>1</v>
      </c>
      <c r="BA12" s="1256"/>
      <c r="BB12" s="1256">
        <v>11</v>
      </c>
      <c r="BC12" s="1256"/>
      <c r="BD12" s="1256">
        <v>21</v>
      </c>
      <c r="BE12" s="1256"/>
      <c r="BF12" s="1256">
        <v>1</v>
      </c>
      <c r="BG12" s="1256"/>
      <c r="BH12" s="1256">
        <v>11</v>
      </c>
      <c r="BI12" s="1256"/>
      <c r="BJ12" s="1256">
        <v>21</v>
      </c>
      <c r="BK12" s="1256"/>
      <c r="BL12" s="1256">
        <v>1</v>
      </c>
      <c r="BM12" s="1256"/>
      <c r="BN12" s="1256">
        <v>11</v>
      </c>
      <c r="BO12" s="1256"/>
      <c r="BP12" s="1256">
        <v>21</v>
      </c>
      <c r="BQ12" s="1256"/>
      <c r="BR12" s="1256">
        <v>1</v>
      </c>
      <c r="BS12" s="1256"/>
      <c r="BT12" s="1256">
        <v>11</v>
      </c>
      <c r="BU12" s="1256"/>
      <c r="BV12" s="1256">
        <v>21</v>
      </c>
      <c r="BW12" s="1256"/>
      <c r="BX12" s="1256">
        <v>1</v>
      </c>
      <c r="BY12" s="1256"/>
      <c r="BZ12" s="1256">
        <v>11</v>
      </c>
      <c r="CA12" s="1256"/>
      <c r="CB12" s="1256">
        <v>21</v>
      </c>
      <c r="CC12" s="1256"/>
      <c r="CD12" s="1230"/>
      <c r="CE12" s="1231"/>
      <c r="CF12" s="1232"/>
    </row>
    <row r="13" spans="1:84" ht="13.5" customHeight="1">
      <c r="A13" s="22"/>
      <c r="B13" s="23" t="s">
        <v>123</v>
      </c>
      <c r="C13" s="23"/>
      <c r="D13" s="23"/>
      <c r="E13" s="23"/>
      <c r="F13" s="23"/>
      <c r="G13" s="23"/>
      <c r="H13" s="1234"/>
      <c r="I13" s="1235"/>
      <c r="J13" s="1256"/>
      <c r="K13" s="1256"/>
      <c r="L13" s="1256"/>
      <c r="M13" s="1256"/>
      <c r="N13" s="1256"/>
      <c r="O13" s="1256"/>
      <c r="P13" s="1256"/>
      <c r="Q13" s="1256"/>
      <c r="R13" s="1256"/>
      <c r="S13" s="1256"/>
      <c r="T13" s="1256"/>
      <c r="U13" s="1256"/>
      <c r="V13" s="1256"/>
      <c r="W13" s="1256"/>
      <c r="X13" s="1256"/>
      <c r="Y13" s="1256"/>
      <c r="Z13" s="1256"/>
      <c r="AA13" s="1256"/>
      <c r="AB13" s="1256"/>
      <c r="AC13" s="1256"/>
      <c r="AD13" s="1256"/>
      <c r="AE13" s="1256"/>
      <c r="AF13" s="1256"/>
      <c r="AG13" s="1256"/>
      <c r="AH13" s="1256"/>
      <c r="AI13" s="1256"/>
      <c r="AJ13" s="1256"/>
      <c r="AK13" s="1256"/>
      <c r="AL13" s="1256"/>
      <c r="AM13" s="1256"/>
      <c r="AN13" s="1256"/>
      <c r="AO13" s="1256"/>
      <c r="AP13" s="1256"/>
      <c r="AQ13" s="1256"/>
      <c r="AR13" s="1256"/>
      <c r="AS13" s="1256"/>
      <c r="AT13" s="1256"/>
      <c r="AU13" s="1256"/>
      <c r="AV13" s="1256"/>
      <c r="AW13" s="1256"/>
      <c r="AX13" s="1256"/>
      <c r="AY13" s="1256"/>
      <c r="AZ13" s="1256"/>
      <c r="BA13" s="1256"/>
      <c r="BB13" s="1256"/>
      <c r="BC13" s="1256"/>
      <c r="BD13" s="1256"/>
      <c r="BE13" s="1256"/>
      <c r="BF13" s="1256"/>
      <c r="BG13" s="1256"/>
      <c r="BH13" s="1256"/>
      <c r="BI13" s="1256"/>
      <c r="BJ13" s="1256"/>
      <c r="BK13" s="1256"/>
      <c r="BL13" s="1256"/>
      <c r="BM13" s="1256"/>
      <c r="BN13" s="1256"/>
      <c r="BO13" s="1256"/>
      <c r="BP13" s="1256"/>
      <c r="BQ13" s="1256"/>
      <c r="BR13" s="1256"/>
      <c r="BS13" s="1256"/>
      <c r="BT13" s="1256"/>
      <c r="BU13" s="1256"/>
      <c r="BV13" s="1256"/>
      <c r="BW13" s="1256"/>
      <c r="BX13" s="1256"/>
      <c r="BY13" s="1256"/>
      <c r="BZ13" s="1256"/>
      <c r="CA13" s="1256"/>
      <c r="CB13" s="1256"/>
      <c r="CC13" s="1256"/>
      <c r="CD13" s="1233"/>
      <c r="CE13" s="1234"/>
      <c r="CF13" s="1235"/>
    </row>
    <row r="14" spans="1:84" ht="13.5" customHeight="1">
      <c r="A14" s="1237"/>
      <c r="B14" s="1238"/>
      <c r="C14" s="1238"/>
      <c r="D14" s="1238"/>
      <c r="E14" s="1238"/>
      <c r="F14" s="1238"/>
      <c r="G14" s="1238"/>
      <c r="H14" s="1238"/>
      <c r="I14" s="1239"/>
      <c r="J14" s="1229"/>
      <c r="K14" s="1229"/>
      <c r="L14" s="1229"/>
      <c r="M14" s="1229"/>
      <c r="N14" s="1229"/>
      <c r="O14" s="1229"/>
      <c r="P14" s="1229"/>
      <c r="Q14" s="1229"/>
      <c r="R14" s="1229"/>
      <c r="S14" s="1229"/>
      <c r="T14" s="1229"/>
      <c r="U14" s="1229"/>
      <c r="V14" s="1229"/>
      <c r="W14" s="1229"/>
      <c r="X14" s="1229"/>
      <c r="Y14" s="1229"/>
      <c r="Z14" s="1229"/>
      <c r="AA14" s="1229"/>
      <c r="AB14" s="1229"/>
      <c r="AC14" s="1229"/>
      <c r="AD14" s="1229"/>
      <c r="AE14" s="1229"/>
      <c r="AF14" s="1229"/>
      <c r="AG14" s="1229"/>
      <c r="AH14" s="1229"/>
      <c r="AI14" s="1229"/>
      <c r="AJ14" s="1229"/>
      <c r="AK14" s="1229"/>
      <c r="AL14" s="1229"/>
      <c r="AM14" s="1229"/>
      <c r="AN14" s="1229"/>
      <c r="AO14" s="1229"/>
      <c r="AP14" s="1229"/>
      <c r="AQ14" s="1229"/>
      <c r="AR14" s="1229"/>
      <c r="AS14" s="1229"/>
      <c r="AT14" s="1229"/>
      <c r="AU14" s="1229"/>
      <c r="AV14" s="1229"/>
      <c r="AW14" s="1229"/>
      <c r="AX14" s="1229"/>
      <c r="AY14" s="1229"/>
      <c r="AZ14" s="1229"/>
      <c r="BA14" s="1229"/>
      <c r="BB14" s="1229"/>
      <c r="BC14" s="1229"/>
      <c r="BD14" s="1229"/>
      <c r="BE14" s="1229"/>
      <c r="BF14" s="1229"/>
      <c r="BG14" s="1229"/>
      <c r="BH14" s="1229"/>
      <c r="BI14" s="1229"/>
      <c r="BJ14" s="1229"/>
      <c r="BK14" s="1229"/>
      <c r="BL14" s="1229"/>
      <c r="BM14" s="1229"/>
      <c r="BN14" s="1229"/>
      <c r="BO14" s="1229"/>
      <c r="BP14" s="1229"/>
      <c r="BQ14" s="1229"/>
      <c r="BR14" s="1229"/>
      <c r="BS14" s="1229"/>
      <c r="BT14" s="1229"/>
      <c r="BU14" s="1229"/>
      <c r="BV14" s="1229"/>
      <c r="BW14" s="1229"/>
      <c r="BX14" s="1229"/>
      <c r="BY14" s="1229"/>
      <c r="BZ14" s="1229"/>
      <c r="CA14" s="1229"/>
      <c r="CB14" s="1229"/>
      <c r="CC14" s="1229"/>
      <c r="CD14" s="1230"/>
      <c r="CE14" s="1231"/>
      <c r="CF14" s="1232"/>
    </row>
    <row r="15" spans="1:84" ht="13.5" customHeight="1">
      <c r="A15" s="1237"/>
      <c r="B15" s="1238"/>
      <c r="C15" s="1238"/>
      <c r="D15" s="1238"/>
      <c r="E15" s="1238"/>
      <c r="F15" s="1238"/>
      <c r="G15" s="1238"/>
      <c r="H15" s="1238"/>
      <c r="I15" s="1239"/>
      <c r="J15" s="1229"/>
      <c r="K15" s="1229"/>
      <c r="L15" s="1229"/>
      <c r="M15" s="1229"/>
      <c r="N15" s="1229"/>
      <c r="O15" s="1229"/>
      <c r="P15" s="1229"/>
      <c r="Q15" s="1229"/>
      <c r="R15" s="1229"/>
      <c r="S15" s="1229"/>
      <c r="T15" s="1229"/>
      <c r="U15" s="1229"/>
      <c r="V15" s="1229"/>
      <c r="W15" s="1229"/>
      <c r="X15" s="1229"/>
      <c r="Y15" s="1229"/>
      <c r="Z15" s="1229"/>
      <c r="AA15" s="1229"/>
      <c r="AB15" s="1229"/>
      <c r="AC15" s="1229"/>
      <c r="AD15" s="1229"/>
      <c r="AE15" s="1229"/>
      <c r="AF15" s="1229"/>
      <c r="AG15" s="1229"/>
      <c r="AH15" s="1229"/>
      <c r="AI15" s="1229"/>
      <c r="AJ15" s="1229"/>
      <c r="AK15" s="1229"/>
      <c r="AL15" s="1229"/>
      <c r="AM15" s="1229"/>
      <c r="AN15" s="1229"/>
      <c r="AO15" s="1229"/>
      <c r="AP15" s="1229"/>
      <c r="AQ15" s="1229"/>
      <c r="AR15" s="1229"/>
      <c r="AS15" s="1229"/>
      <c r="AT15" s="1229"/>
      <c r="AU15" s="1229"/>
      <c r="AV15" s="1229"/>
      <c r="AW15" s="1229"/>
      <c r="AX15" s="1229"/>
      <c r="AY15" s="1229"/>
      <c r="AZ15" s="1229"/>
      <c r="BA15" s="1229"/>
      <c r="BB15" s="1229"/>
      <c r="BC15" s="1229"/>
      <c r="BD15" s="1229"/>
      <c r="BE15" s="1229"/>
      <c r="BF15" s="1229"/>
      <c r="BG15" s="1229"/>
      <c r="BH15" s="1229"/>
      <c r="BI15" s="1229"/>
      <c r="BJ15" s="1229"/>
      <c r="BK15" s="1229"/>
      <c r="BL15" s="1229"/>
      <c r="BM15" s="1229"/>
      <c r="BN15" s="1229"/>
      <c r="BO15" s="1229"/>
      <c r="BP15" s="1229"/>
      <c r="BQ15" s="1229"/>
      <c r="BR15" s="1229"/>
      <c r="BS15" s="1229"/>
      <c r="BT15" s="1229"/>
      <c r="BU15" s="1229"/>
      <c r="BV15" s="1229"/>
      <c r="BW15" s="1229"/>
      <c r="BX15" s="1229"/>
      <c r="BY15" s="1229"/>
      <c r="BZ15" s="1229"/>
      <c r="CA15" s="1229"/>
      <c r="CB15" s="1229"/>
      <c r="CC15" s="1229"/>
      <c r="CD15" s="1233"/>
      <c r="CE15" s="1234"/>
      <c r="CF15" s="1235"/>
    </row>
    <row r="16" spans="1:84" ht="13.5" customHeight="1">
      <c r="A16" s="1237"/>
      <c r="B16" s="1238"/>
      <c r="C16" s="1238"/>
      <c r="D16" s="1238"/>
      <c r="E16" s="1238"/>
      <c r="F16" s="1238"/>
      <c r="G16" s="1238"/>
      <c r="H16" s="1238"/>
      <c r="I16" s="1239"/>
      <c r="J16" s="1229"/>
      <c r="K16" s="1229"/>
      <c r="L16" s="1229"/>
      <c r="M16" s="1229"/>
      <c r="N16" s="1229"/>
      <c r="O16" s="1229"/>
      <c r="P16" s="1229"/>
      <c r="Q16" s="1229"/>
      <c r="R16" s="1229"/>
      <c r="S16" s="1229"/>
      <c r="T16" s="1229"/>
      <c r="U16" s="1229"/>
      <c r="V16" s="1229"/>
      <c r="W16" s="1229"/>
      <c r="X16" s="1229"/>
      <c r="Y16" s="1229"/>
      <c r="Z16" s="1229"/>
      <c r="AA16" s="1229"/>
      <c r="AB16" s="1229"/>
      <c r="AC16" s="1229"/>
      <c r="AD16" s="1229"/>
      <c r="AE16" s="1229"/>
      <c r="AF16" s="1229"/>
      <c r="AG16" s="1229"/>
      <c r="AH16" s="1229"/>
      <c r="AI16" s="1229"/>
      <c r="AJ16" s="1229"/>
      <c r="AK16" s="1229"/>
      <c r="AL16" s="1229"/>
      <c r="AM16" s="1229"/>
      <c r="AN16" s="1229"/>
      <c r="AO16" s="1229"/>
      <c r="AP16" s="1229"/>
      <c r="AQ16" s="1229"/>
      <c r="AR16" s="1229"/>
      <c r="AS16" s="1229"/>
      <c r="AT16" s="1229"/>
      <c r="AU16" s="1229"/>
      <c r="AV16" s="1229"/>
      <c r="AW16" s="1229"/>
      <c r="AX16" s="1229"/>
      <c r="AY16" s="1229"/>
      <c r="AZ16" s="1229"/>
      <c r="BA16" s="1229"/>
      <c r="BB16" s="1229"/>
      <c r="BC16" s="1229"/>
      <c r="BD16" s="1229"/>
      <c r="BE16" s="1229"/>
      <c r="BF16" s="1229"/>
      <c r="BG16" s="1229"/>
      <c r="BH16" s="1229"/>
      <c r="BI16" s="1229"/>
      <c r="BJ16" s="1229"/>
      <c r="BK16" s="1229"/>
      <c r="BL16" s="1229"/>
      <c r="BM16" s="1229"/>
      <c r="BN16" s="1229"/>
      <c r="BO16" s="1229"/>
      <c r="BP16" s="1229"/>
      <c r="BQ16" s="1229"/>
      <c r="BR16" s="1229"/>
      <c r="BS16" s="1229"/>
      <c r="BT16" s="1229"/>
      <c r="BU16" s="1229"/>
      <c r="BV16" s="1229"/>
      <c r="BW16" s="1229"/>
      <c r="BX16" s="1229"/>
      <c r="BY16" s="1229"/>
      <c r="BZ16" s="1229"/>
      <c r="CA16" s="1229"/>
      <c r="CB16" s="1229"/>
      <c r="CC16" s="1229"/>
      <c r="CD16" s="1230"/>
      <c r="CE16" s="1231"/>
      <c r="CF16" s="1232"/>
    </row>
    <row r="17" spans="1:84" ht="13.5" customHeight="1">
      <c r="A17" s="1237"/>
      <c r="B17" s="1238"/>
      <c r="C17" s="1238"/>
      <c r="D17" s="1238"/>
      <c r="E17" s="1238"/>
      <c r="F17" s="1238"/>
      <c r="G17" s="1238"/>
      <c r="H17" s="1238"/>
      <c r="I17" s="1239"/>
      <c r="J17" s="1229"/>
      <c r="K17" s="1229"/>
      <c r="L17" s="1229"/>
      <c r="M17" s="1229"/>
      <c r="N17" s="1229"/>
      <c r="O17" s="1229"/>
      <c r="P17" s="1229"/>
      <c r="Q17" s="1229"/>
      <c r="R17" s="1229"/>
      <c r="S17" s="1229"/>
      <c r="T17" s="1229"/>
      <c r="U17" s="1229"/>
      <c r="V17" s="1229"/>
      <c r="W17" s="1229"/>
      <c r="X17" s="1229"/>
      <c r="Y17" s="1229"/>
      <c r="Z17" s="1229"/>
      <c r="AA17" s="1229"/>
      <c r="AB17" s="1229"/>
      <c r="AC17" s="1229"/>
      <c r="AD17" s="1229"/>
      <c r="AE17" s="1229"/>
      <c r="AF17" s="1229"/>
      <c r="AG17" s="1229"/>
      <c r="AH17" s="1229"/>
      <c r="AI17" s="1229"/>
      <c r="AJ17" s="1229"/>
      <c r="AK17" s="1229"/>
      <c r="AL17" s="1229"/>
      <c r="AM17" s="1229"/>
      <c r="AN17" s="1229"/>
      <c r="AO17" s="1229"/>
      <c r="AP17" s="1229"/>
      <c r="AQ17" s="1229"/>
      <c r="AR17" s="1229"/>
      <c r="AS17" s="1229"/>
      <c r="AT17" s="1229"/>
      <c r="AU17" s="1229"/>
      <c r="AV17" s="1229"/>
      <c r="AW17" s="1229"/>
      <c r="AX17" s="1229"/>
      <c r="AY17" s="1229"/>
      <c r="AZ17" s="1229"/>
      <c r="BA17" s="1229"/>
      <c r="BB17" s="1229"/>
      <c r="BC17" s="1229"/>
      <c r="BD17" s="1229"/>
      <c r="BE17" s="1229"/>
      <c r="BF17" s="1229"/>
      <c r="BG17" s="1229"/>
      <c r="BH17" s="1229"/>
      <c r="BI17" s="1229"/>
      <c r="BJ17" s="1229"/>
      <c r="BK17" s="1229"/>
      <c r="BL17" s="1229"/>
      <c r="BM17" s="1229"/>
      <c r="BN17" s="1229"/>
      <c r="BO17" s="1229"/>
      <c r="BP17" s="1229"/>
      <c r="BQ17" s="1229"/>
      <c r="BR17" s="1229"/>
      <c r="BS17" s="1229"/>
      <c r="BT17" s="1229"/>
      <c r="BU17" s="1229"/>
      <c r="BV17" s="1229"/>
      <c r="BW17" s="1229"/>
      <c r="BX17" s="1229"/>
      <c r="BY17" s="1229"/>
      <c r="BZ17" s="1229"/>
      <c r="CA17" s="1229"/>
      <c r="CB17" s="1229"/>
      <c r="CC17" s="1229"/>
      <c r="CD17" s="1233"/>
      <c r="CE17" s="1234"/>
      <c r="CF17" s="1235"/>
    </row>
    <row r="18" spans="1:84" ht="13.5" customHeight="1">
      <c r="A18" s="1237"/>
      <c r="B18" s="1238"/>
      <c r="C18" s="1238"/>
      <c r="D18" s="1238"/>
      <c r="E18" s="1238"/>
      <c r="F18" s="1238"/>
      <c r="G18" s="1238"/>
      <c r="H18" s="1238"/>
      <c r="I18" s="1239"/>
      <c r="J18" s="1229"/>
      <c r="K18" s="1229"/>
      <c r="L18" s="1229"/>
      <c r="M18" s="1229"/>
      <c r="N18" s="1229"/>
      <c r="O18" s="1229"/>
      <c r="P18" s="1229"/>
      <c r="Q18" s="1229"/>
      <c r="R18" s="1229"/>
      <c r="S18" s="1229"/>
      <c r="T18" s="1229"/>
      <c r="U18" s="1229"/>
      <c r="V18" s="1229"/>
      <c r="W18" s="1229"/>
      <c r="X18" s="1229"/>
      <c r="Y18" s="1229"/>
      <c r="Z18" s="1229"/>
      <c r="AA18" s="1229"/>
      <c r="AB18" s="1229"/>
      <c r="AC18" s="1229"/>
      <c r="AD18" s="1229"/>
      <c r="AE18" s="1229"/>
      <c r="AF18" s="1229"/>
      <c r="AG18" s="1229"/>
      <c r="AH18" s="1229"/>
      <c r="AI18" s="1229"/>
      <c r="AJ18" s="1229"/>
      <c r="AK18" s="1229"/>
      <c r="AL18" s="1229"/>
      <c r="AM18" s="1229"/>
      <c r="AN18" s="1229"/>
      <c r="AO18" s="1229"/>
      <c r="AP18" s="1229"/>
      <c r="AQ18" s="1229"/>
      <c r="AR18" s="1229"/>
      <c r="AS18" s="1229"/>
      <c r="AT18" s="1229"/>
      <c r="AU18" s="1229"/>
      <c r="AV18" s="1229"/>
      <c r="AW18" s="1229"/>
      <c r="AX18" s="1229"/>
      <c r="AY18" s="1229"/>
      <c r="AZ18" s="1229"/>
      <c r="BA18" s="1229"/>
      <c r="BB18" s="1229"/>
      <c r="BC18" s="1229"/>
      <c r="BD18" s="1229"/>
      <c r="BE18" s="1229"/>
      <c r="BF18" s="1229"/>
      <c r="BG18" s="1229"/>
      <c r="BH18" s="1229"/>
      <c r="BI18" s="1229"/>
      <c r="BJ18" s="1229"/>
      <c r="BK18" s="1229"/>
      <c r="BL18" s="1229"/>
      <c r="BM18" s="1229"/>
      <c r="BN18" s="1229"/>
      <c r="BO18" s="1229"/>
      <c r="BP18" s="1229"/>
      <c r="BQ18" s="1229"/>
      <c r="BR18" s="1229"/>
      <c r="BS18" s="1229"/>
      <c r="BT18" s="1229"/>
      <c r="BU18" s="1229"/>
      <c r="BV18" s="1229"/>
      <c r="BW18" s="1229"/>
      <c r="BX18" s="1229"/>
      <c r="BY18" s="1229"/>
      <c r="BZ18" s="1229"/>
      <c r="CA18" s="1229"/>
      <c r="CB18" s="1229"/>
      <c r="CC18" s="1229"/>
      <c r="CD18" s="1230"/>
      <c r="CE18" s="1231"/>
      <c r="CF18" s="1232"/>
    </row>
    <row r="19" spans="1:84" ht="13.5" customHeight="1">
      <c r="A19" s="1237"/>
      <c r="B19" s="1238"/>
      <c r="C19" s="1238"/>
      <c r="D19" s="1238"/>
      <c r="E19" s="1238"/>
      <c r="F19" s="1238"/>
      <c r="G19" s="1238"/>
      <c r="H19" s="1238"/>
      <c r="I19" s="1239"/>
      <c r="J19" s="1229"/>
      <c r="K19" s="1229"/>
      <c r="L19" s="1229"/>
      <c r="M19" s="1229"/>
      <c r="N19" s="1229"/>
      <c r="O19" s="1229"/>
      <c r="P19" s="1229"/>
      <c r="Q19" s="1229"/>
      <c r="R19" s="1229"/>
      <c r="S19" s="1229"/>
      <c r="T19" s="1229"/>
      <c r="U19" s="1229"/>
      <c r="V19" s="1229"/>
      <c r="W19" s="1229"/>
      <c r="X19" s="1229"/>
      <c r="Y19" s="1229"/>
      <c r="Z19" s="1229"/>
      <c r="AA19" s="1229"/>
      <c r="AB19" s="1229"/>
      <c r="AC19" s="1229"/>
      <c r="AD19" s="1229"/>
      <c r="AE19" s="1229"/>
      <c r="AF19" s="1229"/>
      <c r="AG19" s="1229"/>
      <c r="AH19" s="1229"/>
      <c r="AI19" s="1229"/>
      <c r="AJ19" s="1229"/>
      <c r="AK19" s="1229"/>
      <c r="AL19" s="1229"/>
      <c r="AM19" s="1229"/>
      <c r="AN19" s="1229"/>
      <c r="AO19" s="1229"/>
      <c r="AP19" s="1229"/>
      <c r="AQ19" s="1229"/>
      <c r="AR19" s="1229"/>
      <c r="AS19" s="1229"/>
      <c r="AT19" s="1229"/>
      <c r="AU19" s="1229"/>
      <c r="AV19" s="1229"/>
      <c r="AW19" s="1229"/>
      <c r="AX19" s="1229"/>
      <c r="AY19" s="1229"/>
      <c r="AZ19" s="1229"/>
      <c r="BA19" s="1229"/>
      <c r="BB19" s="1229"/>
      <c r="BC19" s="1229"/>
      <c r="BD19" s="1229"/>
      <c r="BE19" s="1229"/>
      <c r="BF19" s="1229"/>
      <c r="BG19" s="1229"/>
      <c r="BH19" s="1229"/>
      <c r="BI19" s="1229"/>
      <c r="BJ19" s="1229"/>
      <c r="BK19" s="1229"/>
      <c r="BL19" s="1229"/>
      <c r="BM19" s="1229"/>
      <c r="BN19" s="1229"/>
      <c r="BO19" s="1229"/>
      <c r="BP19" s="1229"/>
      <c r="BQ19" s="1229"/>
      <c r="BR19" s="1229"/>
      <c r="BS19" s="1229"/>
      <c r="BT19" s="1229"/>
      <c r="BU19" s="1229"/>
      <c r="BV19" s="1229"/>
      <c r="BW19" s="1229"/>
      <c r="BX19" s="1229"/>
      <c r="BY19" s="1229"/>
      <c r="BZ19" s="1229"/>
      <c r="CA19" s="1229"/>
      <c r="CB19" s="1229"/>
      <c r="CC19" s="1229"/>
      <c r="CD19" s="1233"/>
      <c r="CE19" s="1234"/>
      <c r="CF19" s="1235"/>
    </row>
    <row r="20" spans="1:84" ht="13.5" customHeight="1">
      <c r="A20" s="1237"/>
      <c r="B20" s="1238"/>
      <c r="C20" s="1238"/>
      <c r="D20" s="1238"/>
      <c r="E20" s="1238"/>
      <c r="F20" s="1238"/>
      <c r="G20" s="1238"/>
      <c r="H20" s="1238"/>
      <c r="I20" s="1239"/>
      <c r="J20" s="1229"/>
      <c r="K20" s="1229"/>
      <c r="L20" s="1229"/>
      <c r="M20" s="1229"/>
      <c r="N20" s="1229"/>
      <c r="O20" s="1229"/>
      <c r="P20" s="1229"/>
      <c r="Q20" s="1229"/>
      <c r="R20" s="1229"/>
      <c r="S20" s="1229"/>
      <c r="T20" s="1229"/>
      <c r="U20" s="1229"/>
      <c r="V20" s="1229"/>
      <c r="W20" s="1229"/>
      <c r="X20" s="1229"/>
      <c r="Y20" s="1229"/>
      <c r="Z20" s="1229"/>
      <c r="AA20" s="1229"/>
      <c r="AB20" s="1229"/>
      <c r="AC20" s="1229"/>
      <c r="AD20" s="1229"/>
      <c r="AE20" s="1229"/>
      <c r="AF20" s="1229"/>
      <c r="AG20" s="1229"/>
      <c r="AH20" s="1229"/>
      <c r="AI20" s="1229"/>
      <c r="AJ20" s="1229"/>
      <c r="AK20" s="1229"/>
      <c r="AL20" s="1229"/>
      <c r="AM20" s="1229"/>
      <c r="AN20" s="1229"/>
      <c r="AO20" s="1229"/>
      <c r="AP20" s="1229"/>
      <c r="AQ20" s="1229"/>
      <c r="AR20" s="1229"/>
      <c r="AS20" s="1229"/>
      <c r="AT20" s="1229"/>
      <c r="AU20" s="1229"/>
      <c r="AV20" s="1229"/>
      <c r="AW20" s="1229"/>
      <c r="AX20" s="1229"/>
      <c r="AY20" s="1229"/>
      <c r="AZ20" s="1229"/>
      <c r="BA20" s="1229"/>
      <c r="BB20" s="1229"/>
      <c r="BC20" s="1229"/>
      <c r="BD20" s="1229"/>
      <c r="BE20" s="1229"/>
      <c r="BF20" s="1229"/>
      <c r="BG20" s="1229"/>
      <c r="BH20" s="1229"/>
      <c r="BI20" s="1229"/>
      <c r="BJ20" s="1229"/>
      <c r="BK20" s="1229"/>
      <c r="BL20" s="1229"/>
      <c r="BM20" s="1229"/>
      <c r="BN20" s="1229"/>
      <c r="BO20" s="1229"/>
      <c r="BP20" s="1229"/>
      <c r="BQ20" s="1229"/>
      <c r="BR20" s="1229"/>
      <c r="BS20" s="1229"/>
      <c r="BT20" s="1229"/>
      <c r="BU20" s="1229"/>
      <c r="BV20" s="1229"/>
      <c r="BW20" s="1229"/>
      <c r="BX20" s="1229"/>
      <c r="BY20" s="1229"/>
      <c r="BZ20" s="1229"/>
      <c r="CA20" s="1229"/>
      <c r="CB20" s="1229"/>
      <c r="CC20" s="1229"/>
      <c r="CD20" s="1230"/>
      <c r="CE20" s="1231"/>
      <c r="CF20" s="1232"/>
    </row>
    <row r="21" spans="1:84" ht="13.5" customHeight="1">
      <c r="A21" s="1237"/>
      <c r="B21" s="1238"/>
      <c r="C21" s="1238"/>
      <c r="D21" s="1238"/>
      <c r="E21" s="1238"/>
      <c r="F21" s="1238"/>
      <c r="G21" s="1238"/>
      <c r="H21" s="1238"/>
      <c r="I21" s="1239"/>
      <c r="J21" s="1229"/>
      <c r="K21" s="1229"/>
      <c r="L21" s="1229"/>
      <c r="M21" s="1229"/>
      <c r="N21" s="1229"/>
      <c r="O21" s="1229"/>
      <c r="P21" s="1229"/>
      <c r="Q21" s="1229"/>
      <c r="R21" s="1229"/>
      <c r="S21" s="1229"/>
      <c r="T21" s="1229"/>
      <c r="U21" s="1229"/>
      <c r="V21" s="1229"/>
      <c r="W21" s="1229"/>
      <c r="X21" s="1229"/>
      <c r="Y21" s="1229"/>
      <c r="Z21" s="1229"/>
      <c r="AA21" s="1229"/>
      <c r="AB21" s="1229"/>
      <c r="AC21" s="1229"/>
      <c r="AD21" s="1229"/>
      <c r="AE21" s="1229"/>
      <c r="AF21" s="1229"/>
      <c r="AG21" s="1229"/>
      <c r="AH21" s="1229"/>
      <c r="AI21" s="1229"/>
      <c r="AJ21" s="1229"/>
      <c r="AK21" s="1229"/>
      <c r="AL21" s="1229"/>
      <c r="AM21" s="1229"/>
      <c r="AN21" s="1229"/>
      <c r="AO21" s="1229"/>
      <c r="AP21" s="1229"/>
      <c r="AQ21" s="1229"/>
      <c r="AR21" s="1229"/>
      <c r="AS21" s="1229"/>
      <c r="AT21" s="1229"/>
      <c r="AU21" s="1229"/>
      <c r="AV21" s="1229"/>
      <c r="AW21" s="1229"/>
      <c r="AX21" s="1229"/>
      <c r="AY21" s="1229"/>
      <c r="AZ21" s="1229"/>
      <c r="BA21" s="1229"/>
      <c r="BB21" s="1229"/>
      <c r="BC21" s="1229"/>
      <c r="BD21" s="1229"/>
      <c r="BE21" s="1229"/>
      <c r="BF21" s="1229"/>
      <c r="BG21" s="1229"/>
      <c r="BH21" s="1229"/>
      <c r="BI21" s="1229"/>
      <c r="BJ21" s="1229"/>
      <c r="BK21" s="1229"/>
      <c r="BL21" s="1229"/>
      <c r="BM21" s="1229"/>
      <c r="BN21" s="1229"/>
      <c r="BO21" s="1229"/>
      <c r="BP21" s="1229"/>
      <c r="BQ21" s="1229"/>
      <c r="BR21" s="1229"/>
      <c r="BS21" s="1229"/>
      <c r="BT21" s="1229"/>
      <c r="BU21" s="1229"/>
      <c r="BV21" s="1229"/>
      <c r="BW21" s="1229"/>
      <c r="BX21" s="1229"/>
      <c r="BY21" s="1229"/>
      <c r="BZ21" s="1229"/>
      <c r="CA21" s="1229"/>
      <c r="CB21" s="1229"/>
      <c r="CC21" s="1229"/>
      <c r="CD21" s="1233"/>
      <c r="CE21" s="1234"/>
      <c r="CF21" s="1235"/>
    </row>
    <row r="22" spans="1:84" ht="13.5" customHeight="1">
      <c r="A22" s="1237"/>
      <c r="B22" s="1238"/>
      <c r="C22" s="1238"/>
      <c r="D22" s="1238"/>
      <c r="E22" s="1238"/>
      <c r="F22" s="1238"/>
      <c r="G22" s="1238"/>
      <c r="H22" s="1238"/>
      <c r="I22" s="1239"/>
      <c r="J22" s="1229"/>
      <c r="K22" s="1229"/>
      <c r="L22" s="1229"/>
      <c r="M22" s="1229"/>
      <c r="N22" s="1229"/>
      <c r="O22" s="1229"/>
      <c r="P22" s="1229"/>
      <c r="Q22" s="1229"/>
      <c r="R22" s="1229"/>
      <c r="S22" s="1229"/>
      <c r="T22" s="1229"/>
      <c r="U22" s="1229"/>
      <c r="V22" s="1229"/>
      <c r="W22" s="1229"/>
      <c r="X22" s="1229"/>
      <c r="Y22" s="1229"/>
      <c r="Z22" s="1229"/>
      <c r="AA22" s="1229"/>
      <c r="AB22" s="1229"/>
      <c r="AC22" s="1229"/>
      <c r="AD22" s="1229"/>
      <c r="AE22" s="1229"/>
      <c r="AF22" s="1229"/>
      <c r="AG22" s="1229"/>
      <c r="AH22" s="1229"/>
      <c r="AI22" s="1229"/>
      <c r="AJ22" s="1229"/>
      <c r="AK22" s="1229"/>
      <c r="AL22" s="1229"/>
      <c r="AM22" s="1229"/>
      <c r="AN22" s="1229"/>
      <c r="AO22" s="1229"/>
      <c r="AP22" s="1229"/>
      <c r="AQ22" s="1229"/>
      <c r="AR22" s="1229"/>
      <c r="AS22" s="1229"/>
      <c r="AT22" s="1229"/>
      <c r="AU22" s="1229"/>
      <c r="AV22" s="1229"/>
      <c r="AW22" s="1229"/>
      <c r="AX22" s="1229"/>
      <c r="AY22" s="1229"/>
      <c r="AZ22" s="1229"/>
      <c r="BA22" s="1229"/>
      <c r="BB22" s="1229"/>
      <c r="BC22" s="1229"/>
      <c r="BD22" s="1229"/>
      <c r="BE22" s="1229"/>
      <c r="BF22" s="1229"/>
      <c r="BG22" s="1229"/>
      <c r="BH22" s="1229"/>
      <c r="BI22" s="1229"/>
      <c r="BJ22" s="1229"/>
      <c r="BK22" s="1229"/>
      <c r="BL22" s="1229"/>
      <c r="BM22" s="1229"/>
      <c r="BN22" s="1229"/>
      <c r="BO22" s="1229"/>
      <c r="BP22" s="1229"/>
      <c r="BQ22" s="1229"/>
      <c r="BR22" s="1229"/>
      <c r="BS22" s="1229"/>
      <c r="BT22" s="1229"/>
      <c r="BU22" s="1229"/>
      <c r="BV22" s="1229"/>
      <c r="BW22" s="1229"/>
      <c r="BX22" s="1229"/>
      <c r="BY22" s="1229"/>
      <c r="BZ22" s="1229"/>
      <c r="CA22" s="1229"/>
      <c r="CB22" s="1229"/>
      <c r="CC22" s="1229"/>
      <c r="CD22" s="1230"/>
      <c r="CE22" s="1231"/>
      <c r="CF22" s="1232"/>
    </row>
    <row r="23" spans="1:84" ht="13.5" customHeight="1">
      <c r="A23" s="1237"/>
      <c r="B23" s="1238"/>
      <c r="C23" s="1238"/>
      <c r="D23" s="1238"/>
      <c r="E23" s="1238"/>
      <c r="F23" s="1238"/>
      <c r="G23" s="1238"/>
      <c r="H23" s="1238"/>
      <c r="I23" s="1239"/>
      <c r="J23" s="1229"/>
      <c r="K23" s="1229"/>
      <c r="L23" s="1229"/>
      <c r="M23" s="1229"/>
      <c r="N23" s="1229"/>
      <c r="O23" s="1229"/>
      <c r="P23" s="1229"/>
      <c r="Q23" s="1229"/>
      <c r="R23" s="1229"/>
      <c r="S23" s="1229"/>
      <c r="T23" s="1229"/>
      <c r="U23" s="1229"/>
      <c r="V23" s="1229"/>
      <c r="W23" s="1229"/>
      <c r="X23" s="1229"/>
      <c r="Y23" s="1229"/>
      <c r="Z23" s="1229"/>
      <c r="AA23" s="1229"/>
      <c r="AB23" s="1229"/>
      <c r="AC23" s="1229"/>
      <c r="AD23" s="1229"/>
      <c r="AE23" s="1229"/>
      <c r="AF23" s="1229"/>
      <c r="AG23" s="1229"/>
      <c r="AH23" s="1229"/>
      <c r="AI23" s="1229"/>
      <c r="AJ23" s="1229"/>
      <c r="AK23" s="1229"/>
      <c r="AL23" s="1229"/>
      <c r="AM23" s="1229"/>
      <c r="AN23" s="1229"/>
      <c r="AO23" s="1229"/>
      <c r="AP23" s="1229"/>
      <c r="AQ23" s="1229"/>
      <c r="AR23" s="1229"/>
      <c r="AS23" s="1229"/>
      <c r="AT23" s="1229"/>
      <c r="AU23" s="1229"/>
      <c r="AV23" s="1229"/>
      <c r="AW23" s="1229"/>
      <c r="AX23" s="1229"/>
      <c r="AY23" s="1229"/>
      <c r="AZ23" s="1229"/>
      <c r="BA23" s="1229"/>
      <c r="BB23" s="1229"/>
      <c r="BC23" s="1229"/>
      <c r="BD23" s="1229"/>
      <c r="BE23" s="1229"/>
      <c r="BF23" s="1229"/>
      <c r="BG23" s="1229"/>
      <c r="BH23" s="1229"/>
      <c r="BI23" s="1229"/>
      <c r="BJ23" s="1229"/>
      <c r="BK23" s="1229"/>
      <c r="BL23" s="1229"/>
      <c r="BM23" s="1229"/>
      <c r="BN23" s="1229"/>
      <c r="BO23" s="1229"/>
      <c r="BP23" s="1229"/>
      <c r="BQ23" s="1229"/>
      <c r="BR23" s="1229"/>
      <c r="BS23" s="1229"/>
      <c r="BT23" s="1229"/>
      <c r="BU23" s="1229"/>
      <c r="BV23" s="1229"/>
      <c r="BW23" s="1229"/>
      <c r="BX23" s="1229"/>
      <c r="BY23" s="1229"/>
      <c r="BZ23" s="1229"/>
      <c r="CA23" s="1229"/>
      <c r="CB23" s="1229"/>
      <c r="CC23" s="1229"/>
      <c r="CD23" s="1233"/>
      <c r="CE23" s="1234"/>
      <c r="CF23" s="1235"/>
    </row>
    <row r="24" spans="1:84" ht="13.5" customHeight="1">
      <c r="A24" s="1237"/>
      <c r="B24" s="1238"/>
      <c r="C24" s="1238"/>
      <c r="D24" s="1238"/>
      <c r="E24" s="1238"/>
      <c r="F24" s="1238"/>
      <c r="G24" s="1238"/>
      <c r="H24" s="1238"/>
      <c r="I24" s="1239"/>
      <c r="J24" s="1229"/>
      <c r="K24" s="1229"/>
      <c r="L24" s="1229"/>
      <c r="M24" s="1229"/>
      <c r="N24" s="1229"/>
      <c r="O24" s="1229"/>
      <c r="P24" s="1229"/>
      <c r="Q24" s="1229"/>
      <c r="R24" s="1229"/>
      <c r="S24" s="1229"/>
      <c r="T24" s="1229"/>
      <c r="U24" s="1229"/>
      <c r="V24" s="1229"/>
      <c r="W24" s="1229"/>
      <c r="X24" s="1229"/>
      <c r="Y24" s="1229"/>
      <c r="Z24" s="1229"/>
      <c r="AA24" s="1229"/>
      <c r="AB24" s="1229"/>
      <c r="AC24" s="1229"/>
      <c r="AD24" s="1229"/>
      <c r="AE24" s="1229"/>
      <c r="AF24" s="1229"/>
      <c r="AG24" s="1229"/>
      <c r="AH24" s="1229"/>
      <c r="AI24" s="1229"/>
      <c r="AJ24" s="1229"/>
      <c r="AK24" s="1229"/>
      <c r="AL24" s="1229"/>
      <c r="AM24" s="1229"/>
      <c r="AN24" s="1229"/>
      <c r="AO24" s="1229"/>
      <c r="AP24" s="1229"/>
      <c r="AQ24" s="1229"/>
      <c r="AR24" s="1229"/>
      <c r="AS24" s="1229"/>
      <c r="AT24" s="1229"/>
      <c r="AU24" s="1229"/>
      <c r="AV24" s="1229"/>
      <c r="AW24" s="1229"/>
      <c r="AX24" s="1229"/>
      <c r="AY24" s="1229"/>
      <c r="AZ24" s="1229"/>
      <c r="BA24" s="1229"/>
      <c r="BB24" s="1229"/>
      <c r="BC24" s="1229"/>
      <c r="BD24" s="1229"/>
      <c r="BE24" s="1229"/>
      <c r="BF24" s="1229"/>
      <c r="BG24" s="1229"/>
      <c r="BH24" s="1229"/>
      <c r="BI24" s="1229"/>
      <c r="BJ24" s="1229"/>
      <c r="BK24" s="1229"/>
      <c r="BL24" s="1229"/>
      <c r="BM24" s="1229"/>
      <c r="BN24" s="1229"/>
      <c r="BO24" s="1229"/>
      <c r="BP24" s="1229"/>
      <c r="BQ24" s="1229"/>
      <c r="BR24" s="1229"/>
      <c r="BS24" s="1229"/>
      <c r="BT24" s="1229"/>
      <c r="BU24" s="1229"/>
      <c r="BV24" s="1229"/>
      <c r="BW24" s="1229"/>
      <c r="BX24" s="1229"/>
      <c r="BY24" s="1229"/>
      <c r="BZ24" s="1229"/>
      <c r="CA24" s="1229"/>
      <c r="CB24" s="1229"/>
      <c r="CC24" s="1229"/>
      <c r="CD24" s="1230"/>
      <c r="CE24" s="1231"/>
      <c r="CF24" s="1232"/>
    </row>
    <row r="25" spans="1:84" ht="13.5" customHeight="1">
      <c r="A25" s="1237"/>
      <c r="B25" s="1238"/>
      <c r="C25" s="1238"/>
      <c r="D25" s="1238"/>
      <c r="E25" s="1238"/>
      <c r="F25" s="1238"/>
      <c r="G25" s="1238"/>
      <c r="H25" s="1238"/>
      <c r="I25" s="1239"/>
      <c r="J25" s="1229"/>
      <c r="K25" s="1229"/>
      <c r="L25" s="1229"/>
      <c r="M25" s="1229"/>
      <c r="N25" s="1229"/>
      <c r="O25" s="1229"/>
      <c r="P25" s="1229"/>
      <c r="Q25" s="1229"/>
      <c r="R25" s="1229"/>
      <c r="S25" s="1229"/>
      <c r="T25" s="1229"/>
      <c r="U25" s="1229"/>
      <c r="V25" s="1229"/>
      <c r="W25" s="1229"/>
      <c r="X25" s="1229"/>
      <c r="Y25" s="1229"/>
      <c r="Z25" s="1229"/>
      <c r="AA25" s="1229"/>
      <c r="AB25" s="1229"/>
      <c r="AC25" s="1229"/>
      <c r="AD25" s="1229"/>
      <c r="AE25" s="1229"/>
      <c r="AF25" s="1229"/>
      <c r="AG25" s="1229"/>
      <c r="AH25" s="1229"/>
      <c r="AI25" s="1229"/>
      <c r="AJ25" s="1229"/>
      <c r="AK25" s="1229"/>
      <c r="AL25" s="1229"/>
      <c r="AM25" s="1229"/>
      <c r="AN25" s="1229"/>
      <c r="AO25" s="1229"/>
      <c r="AP25" s="1229"/>
      <c r="AQ25" s="1229"/>
      <c r="AR25" s="1229"/>
      <c r="AS25" s="1229"/>
      <c r="AT25" s="1229"/>
      <c r="AU25" s="1229"/>
      <c r="AV25" s="1229"/>
      <c r="AW25" s="1229"/>
      <c r="AX25" s="1229"/>
      <c r="AY25" s="1229"/>
      <c r="AZ25" s="1229"/>
      <c r="BA25" s="1229"/>
      <c r="BB25" s="1229"/>
      <c r="BC25" s="1229"/>
      <c r="BD25" s="1229"/>
      <c r="BE25" s="1229"/>
      <c r="BF25" s="1229"/>
      <c r="BG25" s="1229"/>
      <c r="BH25" s="1229"/>
      <c r="BI25" s="1229"/>
      <c r="BJ25" s="1229"/>
      <c r="BK25" s="1229"/>
      <c r="BL25" s="1229"/>
      <c r="BM25" s="1229"/>
      <c r="BN25" s="1229"/>
      <c r="BO25" s="1229"/>
      <c r="BP25" s="1229"/>
      <c r="BQ25" s="1229"/>
      <c r="BR25" s="1229"/>
      <c r="BS25" s="1229"/>
      <c r="BT25" s="1229"/>
      <c r="BU25" s="1229"/>
      <c r="BV25" s="1229"/>
      <c r="BW25" s="1229"/>
      <c r="BX25" s="1229"/>
      <c r="BY25" s="1229"/>
      <c r="BZ25" s="1229"/>
      <c r="CA25" s="1229"/>
      <c r="CB25" s="1229"/>
      <c r="CC25" s="1229"/>
      <c r="CD25" s="1233"/>
      <c r="CE25" s="1234"/>
      <c r="CF25" s="1235"/>
    </row>
    <row r="26" spans="1:84" ht="13.5" customHeight="1">
      <c r="A26" s="1237"/>
      <c r="B26" s="1238"/>
      <c r="C26" s="1238"/>
      <c r="D26" s="1238"/>
      <c r="E26" s="1238"/>
      <c r="F26" s="1238"/>
      <c r="G26" s="1238"/>
      <c r="H26" s="1238"/>
      <c r="I26" s="1239"/>
      <c r="J26" s="1229"/>
      <c r="K26" s="1229"/>
      <c r="L26" s="1229"/>
      <c r="M26" s="1229"/>
      <c r="N26" s="1229"/>
      <c r="O26" s="1229"/>
      <c r="P26" s="1229"/>
      <c r="Q26" s="1229"/>
      <c r="R26" s="1229"/>
      <c r="S26" s="1229"/>
      <c r="T26" s="1229"/>
      <c r="U26" s="1229"/>
      <c r="V26" s="1229"/>
      <c r="W26" s="1229"/>
      <c r="X26" s="1229"/>
      <c r="Y26" s="1229"/>
      <c r="Z26" s="1229"/>
      <c r="AA26" s="1229"/>
      <c r="AB26" s="1229"/>
      <c r="AC26" s="1229"/>
      <c r="AD26" s="1229"/>
      <c r="AE26" s="1229"/>
      <c r="AF26" s="1229"/>
      <c r="AG26" s="1229"/>
      <c r="AH26" s="1229"/>
      <c r="AI26" s="1229"/>
      <c r="AJ26" s="1229"/>
      <c r="AK26" s="1229"/>
      <c r="AL26" s="1229"/>
      <c r="AM26" s="1229"/>
      <c r="AN26" s="1229"/>
      <c r="AO26" s="1229"/>
      <c r="AP26" s="1229"/>
      <c r="AQ26" s="1229"/>
      <c r="AR26" s="1229"/>
      <c r="AS26" s="1229"/>
      <c r="AT26" s="1229"/>
      <c r="AU26" s="1229"/>
      <c r="AV26" s="1229"/>
      <c r="AW26" s="1229"/>
      <c r="AX26" s="1229"/>
      <c r="AY26" s="1229"/>
      <c r="AZ26" s="1229"/>
      <c r="BA26" s="1229"/>
      <c r="BB26" s="1229"/>
      <c r="BC26" s="1229"/>
      <c r="BD26" s="1229"/>
      <c r="BE26" s="1229"/>
      <c r="BF26" s="1229"/>
      <c r="BG26" s="1229"/>
      <c r="BH26" s="1229"/>
      <c r="BI26" s="1229"/>
      <c r="BJ26" s="1229"/>
      <c r="BK26" s="1229"/>
      <c r="BL26" s="1229"/>
      <c r="BM26" s="1229"/>
      <c r="BN26" s="1229"/>
      <c r="BO26" s="1229"/>
      <c r="BP26" s="1229"/>
      <c r="BQ26" s="1229"/>
      <c r="BR26" s="1229"/>
      <c r="BS26" s="1229"/>
      <c r="BT26" s="1229"/>
      <c r="BU26" s="1229"/>
      <c r="BV26" s="1229"/>
      <c r="BW26" s="1229"/>
      <c r="BX26" s="1229"/>
      <c r="BY26" s="1229"/>
      <c r="BZ26" s="1229"/>
      <c r="CA26" s="1229"/>
      <c r="CB26" s="1229"/>
      <c r="CC26" s="1229"/>
      <c r="CD26" s="1230"/>
      <c r="CE26" s="1231"/>
      <c r="CF26" s="1232"/>
    </row>
    <row r="27" spans="1:84" ht="13.5" customHeight="1">
      <c r="A27" s="1237"/>
      <c r="B27" s="1238"/>
      <c r="C27" s="1238"/>
      <c r="D27" s="1238"/>
      <c r="E27" s="1238"/>
      <c r="F27" s="1238"/>
      <c r="G27" s="1238"/>
      <c r="H27" s="1238"/>
      <c r="I27" s="1239"/>
      <c r="J27" s="1229"/>
      <c r="K27" s="1229"/>
      <c r="L27" s="1229"/>
      <c r="M27" s="1229"/>
      <c r="N27" s="1229"/>
      <c r="O27" s="1229"/>
      <c r="P27" s="1229"/>
      <c r="Q27" s="1229"/>
      <c r="R27" s="1229"/>
      <c r="S27" s="1229"/>
      <c r="T27" s="1229"/>
      <c r="U27" s="1229"/>
      <c r="V27" s="1229"/>
      <c r="W27" s="1229"/>
      <c r="X27" s="1229"/>
      <c r="Y27" s="1229"/>
      <c r="Z27" s="1229"/>
      <c r="AA27" s="1229"/>
      <c r="AB27" s="1229"/>
      <c r="AC27" s="1229"/>
      <c r="AD27" s="1229"/>
      <c r="AE27" s="1229"/>
      <c r="AF27" s="1229"/>
      <c r="AG27" s="1229"/>
      <c r="AH27" s="1229"/>
      <c r="AI27" s="1229"/>
      <c r="AJ27" s="1229"/>
      <c r="AK27" s="1229"/>
      <c r="AL27" s="1229"/>
      <c r="AM27" s="1229"/>
      <c r="AN27" s="1229"/>
      <c r="AO27" s="1229"/>
      <c r="AP27" s="1229"/>
      <c r="AQ27" s="1229"/>
      <c r="AR27" s="1229"/>
      <c r="AS27" s="1229"/>
      <c r="AT27" s="1229"/>
      <c r="AU27" s="1229"/>
      <c r="AV27" s="1229"/>
      <c r="AW27" s="1229"/>
      <c r="AX27" s="1229"/>
      <c r="AY27" s="1229"/>
      <c r="AZ27" s="1229"/>
      <c r="BA27" s="1229"/>
      <c r="BB27" s="1229"/>
      <c r="BC27" s="1229"/>
      <c r="BD27" s="1229"/>
      <c r="BE27" s="1229"/>
      <c r="BF27" s="1229"/>
      <c r="BG27" s="1229"/>
      <c r="BH27" s="1229"/>
      <c r="BI27" s="1229"/>
      <c r="BJ27" s="1229"/>
      <c r="BK27" s="1229"/>
      <c r="BL27" s="1229"/>
      <c r="BM27" s="1229"/>
      <c r="BN27" s="1229"/>
      <c r="BO27" s="1229"/>
      <c r="BP27" s="1229"/>
      <c r="BQ27" s="1229"/>
      <c r="BR27" s="1229"/>
      <c r="BS27" s="1229"/>
      <c r="BT27" s="1229"/>
      <c r="BU27" s="1229"/>
      <c r="BV27" s="1229"/>
      <c r="BW27" s="1229"/>
      <c r="BX27" s="1229"/>
      <c r="BY27" s="1229"/>
      <c r="BZ27" s="1229"/>
      <c r="CA27" s="1229"/>
      <c r="CB27" s="1229"/>
      <c r="CC27" s="1229"/>
      <c r="CD27" s="1233"/>
      <c r="CE27" s="1234"/>
      <c r="CF27" s="1235"/>
    </row>
    <row r="28" spans="1:84" ht="13.5" customHeight="1">
      <c r="A28" s="1237"/>
      <c r="B28" s="1238"/>
      <c r="C28" s="1238"/>
      <c r="D28" s="1238"/>
      <c r="E28" s="1238"/>
      <c r="F28" s="1238"/>
      <c r="G28" s="1238"/>
      <c r="H28" s="1238"/>
      <c r="I28" s="1239"/>
      <c r="J28" s="1229"/>
      <c r="K28" s="1229"/>
      <c r="L28" s="1229"/>
      <c r="M28" s="1229"/>
      <c r="N28" s="1229"/>
      <c r="O28" s="1229"/>
      <c r="P28" s="1229"/>
      <c r="Q28" s="1229"/>
      <c r="R28" s="1229"/>
      <c r="S28" s="1229"/>
      <c r="T28" s="1229"/>
      <c r="U28" s="1229"/>
      <c r="V28" s="1229"/>
      <c r="W28" s="1229"/>
      <c r="X28" s="1229"/>
      <c r="Y28" s="1229"/>
      <c r="Z28" s="1229"/>
      <c r="AA28" s="1229"/>
      <c r="AB28" s="1229"/>
      <c r="AC28" s="1229"/>
      <c r="AD28" s="1229"/>
      <c r="AE28" s="1229"/>
      <c r="AF28" s="1229"/>
      <c r="AG28" s="1229"/>
      <c r="AH28" s="1229"/>
      <c r="AI28" s="1229"/>
      <c r="AJ28" s="1229"/>
      <c r="AK28" s="1229"/>
      <c r="AL28" s="1229"/>
      <c r="AM28" s="1229"/>
      <c r="AN28" s="1229"/>
      <c r="AO28" s="1229"/>
      <c r="AP28" s="1229"/>
      <c r="AQ28" s="1229"/>
      <c r="AR28" s="1229"/>
      <c r="AS28" s="1229"/>
      <c r="AT28" s="1229"/>
      <c r="AU28" s="1229"/>
      <c r="AV28" s="1229"/>
      <c r="AW28" s="1229"/>
      <c r="AX28" s="1229"/>
      <c r="AY28" s="1229"/>
      <c r="AZ28" s="1229"/>
      <c r="BA28" s="1229"/>
      <c r="BB28" s="1229"/>
      <c r="BC28" s="1229"/>
      <c r="BD28" s="1229"/>
      <c r="BE28" s="1229"/>
      <c r="BF28" s="1229"/>
      <c r="BG28" s="1229"/>
      <c r="BH28" s="1229"/>
      <c r="BI28" s="1229"/>
      <c r="BJ28" s="1229"/>
      <c r="BK28" s="1229"/>
      <c r="BL28" s="1229"/>
      <c r="BM28" s="1229"/>
      <c r="BN28" s="1229"/>
      <c r="BO28" s="1229"/>
      <c r="BP28" s="1229"/>
      <c r="BQ28" s="1229"/>
      <c r="BR28" s="1229"/>
      <c r="BS28" s="1229"/>
      <c r="BT28" s="1229"/>
      <c r="BU28" s="1229"/>
      <c r="BV28" s="1229"/>
      <c r="BW28" s="1229"/>
      <c r="BX28" s="1229"/>
      <c r="BY28" s="1229"/>
      <c r="BZ28" s="1229"/>
      <c r="CA28" s="1229"/>
      <c r="CB28" s="1229"/>
      <c r="CC28" s="1229"/>
      <c r="CD28" s="1230"/>
      <c r="CE28" s="1231"/>
      <c r="CF28" s="1232"/>
    </row>
    <row r="29" spans="1:84" ht="13.5" customHeight="1">
      <c r="A29" s="1237"/>
      <c r="B29" s="1238"/>
      <c r="C29" s="1238"/>
      <c r="D29" s="1238"/>
      <c r="E29" s="1238"/>
      <c r="F29" s="1238"/>
      <c r="G29" s="1238"/>
      <c r="H29" s="1238"/>
      <c r="I29" s="1239"/>
      <c r="J29" s="1229"/>
      <c r="K29" s="1229"/>
      <c r="L29" s="1229"/>
      <c r="M29" s="1229"/>
      <c r="N29" s="1229"/>
      <c r="O29" s="1229"/>
      <c r="P29" s="1229"/>
      <c r="Q29" s="1229"/>
      <c r="R29" s="1229"/>
      <c r="S29" s="1229"/>
      <c r="T29" s="1229"/>
      <c r="U29" s="1229"/>
      <c r="V29" s="1229"/>
      <c r="W29" s="1229"/>
      <c r="X29" s="1229"/>
      <c r="Y29" s="1229"/>
      <c r="Z29" s="1229"/>
      <c r="AA29" s="1229"/>
      <c r="AB29" s="1229"/>
      <c r="AC29" s="1229"/>
      <c r="AD29" s="1229"/>
      <c r="AE29" s="1229"/>
      <c r="AF29" s="1229"/>
      <c r="AG29" s="1229"/>
      <c r="AH29" s="1229"/>
      <c r="AI29" s="1229"/>
      <c r="AJ29" s="1229"/>
      <c r="AK29" s="1229"/>
      <c r="AL29" s="1229"/>
      <c r="AM29" s="1229"/>
      <c r="AN29" s="1229"/>
      <c r="AO29" s="1229"/>
      <c r="AP29" s="1229"/>
      <c r="AQ29" s="1229"/>
      <c r="AR29" s="1229"/>
      <c r="AS29" s="1229"/>
      <c r="AT29" s="1229"/>
      <c r="AU29" s="1229"/>
      <c r="AV29" s="1229"/>
      <c r="AW29" s="1229"/>
      <c r="AX29" s="1229"/>
      <c r="AY29" s="1229"/>
      <c r="AZ29" s="1229"/>
      <c r="BA29" s="1229"/>
      <c r="BB29" s="1229"/>
      <c r="BC29" s="1229"/>
      <c r="BD29" s="1229"/>
      <c r="BE29" s="1229"/>
      <c r="BF29" s="1229"/>
      <c r="BG29" s="1229"/>
      <c r="BH29" s="1229"/>
      <c r="BI29" s="1229"/>
      <c r="BJ29" s="1229"/>
      <c r="BK29" s="1229"/>
      <c r="BL29" s="1229"/>
      <c r="BM29" s="1229"/>
      <c r="BN29" s="1229"/>
      <c r="BO29" s="1229"/>
      <c r="BP29" s="1229"/>
      <c r="BQ29" s="1229"/>
      <c r="BR29" s="1229"/>
      <c r="BS29" s="1229"/>
      <c r="BT29" s="1229"/>
      <c r="BU29" s="1229"/>
      <c r="BV29" s="1229"/>
      <c r="BW29" s="1229"/>
      <c r="BX29" s="1229"/>
      <c r="BY29" s="1229"/>
      <c r="BZ29" s="1229"/>
      <c r="CA29" s="1229"/>
      <c r="CB29" s="1229"/>
      <c r="CC29" s="1229"/>
      <c r="CD29" s="1233"/>
      <c r="CE29" s="1234"/>
      <c r="CF29" s="1235"/>
    </row>
    <row r="30" spans="1:84" ht="13.5" customHeight="1">
      <c r="A30" s="1237"/>
      <c r="B30" s="1238"/>
      <c r="C30" s="1238"/>
      <c r="D30" s="1238"/>
      <c r="E30" s="1238"/>
      <c r="F30" s="1238"/>
      <c r="G30" s="1238"/>
      <c r="H30" s="1238"/>
      <c r="I30" s="1239"/>
      <c r="J30" s="1229"/>
      <c r="K30" s="1229"/>
      <c r="L30" s="1229"/>
      <c r="M30" s="1229"/>
      <c r="N30" s="1229"/>
      <c r="O30" s="1229"/>
      <c r="P30" s="1229"/>
      <c r="Q30" s="1229"/>
      <c r="R30" s="1229"/>
      <c r="S30" s="1229"/>
      <c r="T30" s="1229"/>
      <c r="U30" s="1229"/>
      <c r="V30" s="1229"/>
      <c r="W30" s="1229"/>
      <c r="X30" s="1229"/>
      <c r="Y30" s="1229"/>
      <c r="Z30" s="1229"/>
      <c r="AA30" s="1229"/>
      <c r="AB30" s="1229"/>
      <c r="AC30" s="1229"/>
      <c r="AD30" s="1229"/>
      <c r="AE30" s="1229"/>
      <c r="AF30" s="1229"/>
      <c r="AG30" s="1229"/>
      <c r="AH30" s="1229"/>
      <c r="AI30" s="1229"/>
      <c r="AJ30" s="1229"/>
      <c r="AK30" s="1229"/>
      <c r="AL30" s="1229"/>
      <c r="AM30" s="1229"/>
      <c r="AN30" s="1229"/>
      <c r="AO30" s="1229"/>
      <c r="AP30" s="1229"/>
      <c r="AQ30" s="1229"/>
      <c r="AR30" s="1229"/>
      <c r="AS30" s="1229"/>
      <c r="AT30" s="1229"/>
      <c r="AU30" s="1229"/>
      <c r="AV30" s="1229"/>
      <c r="AW30" s="1229"/>
      <c r="AX30" s="1229"/>
      <c r="AY30" s="1229"/>
      <c r="AZ30" s="1229"/>
      <c r="BA30" s="1229"/>
      <c r="BB30" s="1229"/>
      <c r="BC30" s="1229"/>
      <c r="BD30" s="1229"/>
      <c r="BE30" s="1229"/>
      <c r="BF30" s="1229"/>
      <c r="BG30" s="1229"/>
      <c r="BH30" s="1229"/>
      <c r="BI30" s="1229"/>
      <c r="BJ30" s="1229"/>
      <c r="BK30" s="1229"/>
      <c r="BL30" s="1229"/>
      <c r="BM30" s="1229"/>
      <c r="BN30" s="1229"/>
      <c r="BO30" s="1229"/>
      <c r="BP30" s="1229"/>
      <c r="BQ30" s="1229"/>
      <c r="BR30" s="1229"/>
      <c r="BS30" s="1229"/>
      <c r="BT30" s="1229"/>
      <c r="BU30" s="1229"/>
      <c r="BV30" s="1229"/>
      <c r="BW30" s="1229"/>
      <c r="BX30" s="1229"/>
      <c r="BY30" s="1229"/>
      <c r="BZ30" s="1229"/>
      <c r="CA30" s="1229"/>
      <c r="CB30" s="1229"/>
      <c r="CC30" s="1229"/>
      <c r="CD30" s="1230"/>
      <c r="CE30" s="1231"/>
      <c r="CF30" s="1232"/>
    </row>
    <row r="31" spans="1:84" ht="13.5" customHeight="1">
      <c r="A31" s="1237"/>
      <c r="B31" s="1238"/>
      <c r="C31" s="1238"/>
      <c r="D31" s="1238"/>
      <c r="E31" s="1238"/>
      <c r="F31" s="1238"/>
      <c r="G31" s="1238"/>
      <c r="H31" s="1238"/>
      <c r="I31" s="1239"/>
      <c r="J31" s="1229"/>
      <c r="K31" s="1229"/>
      <c r="L31" s="1229"/>
      <c r="M31" s="1229"/>
      <c r="N31" s="1229"/>
      <c r="O31" s="1229"/>
      <c r="P31" s="1229"/>
      <c r="Q31" s="1229"/>
      <c r="R31" s="1229"/>
      <c r="S31" s="1229"/>
      <c r="T31" s="1229"/>
      <c r="U31" s="1229"/>
      <c r="V31" s="1229"/>
      <c r="W31" s="1229"/>
      <c r="X31" s="1229"/>
      <c r="Y31" s="1229"/>
      <c r="Z31" s="1229"/>
      <c r="AA31" s="1229"/>
      <c r="AB31" s="1229"/>
      <c r="AC31" s="1229"/>
      <c r="AD31" s="1229"/>
      <c r="AE31" s="1229"/>
      <c r="AF31" s="1229"/>
      <c r="AG31" s="1229"/>
      <c r="AH31" s="1229"/>
      <c r="AI31" s="1229"/>
      <c r="AJ31" s="1229"/>
      <c r="AK31" s="1229"/>
      <c r="AL31" s="1229"/>
      <c r="AM31" s="1229"/>
      <c r="AN31" s="1229"/>
      <c r="AO31" s="1229"/>
      <c r="AP31" s="1229"/>
      <c r="AQ31" s="1229"/>
      <c r="AR31" s="1229"/>
      <c r="AS31" s="1229"/>
      <c r="AT31" s="1229"/>
      <c r="AU31" s="1229"/>
      <c r="AV31" s="1229"/>
      <c r="AW31" s="1229"/>
      <c r="AX31" s="1229"/>
      <c r="AY31" s="1229"/>
      <c r="AZ31" s="1229"/>
      <c r="BA31" s="1229"/>
      <c r="BB31" s="1229"/>
      <c r="BC31" s="1229"/>
      <c r="BD31" s="1229"/>
      <c r="BE31" s="1229"/>
      <c r="BF31" s="1229"/>
      <c r="BG31" s="1229"/>
      <c r="BH31" s="1229"/>
      <c r="BI31" s="1229"/>
      <c r="BJ31" s="1229"/>
      <c r="BK31" s="1229"/>
      <c r="BL31" s="1229"/>
      <c r="BM31" s="1229"/>
      <c r="BN31" s="1229"/>
      <c r="BO31" s="1229"/>
      <c r="BP31" s="1229"/>
      <c r="BQ31" s="1229"/>
      <c r="BR31" s="1229"/>
      <c r="BS31" s="1229"/>
      <c r="BT31" s="1229"/>
      <c r="BU31" s="1229"/>
      <c r="BV31" s="1229"/>
      <c r="BW31" s="1229"/>
      <c r="BX31" s="1229"/>
      <c r="BY31" s="1229"/>
      <c r="BZ31" s="1229"/>
      <c r="CA31" s="1229"/>
      <c r="CB31" s="1229"/>
      <c r="CC31" s="1229"/>
      <c r="CD31" s="1233"/>
      <c r="CE31" s="1234"/>
      <c r="CF31" s="1235"/>
    </row>
    <row r="32" spans="1:84" ht="13.5" customHeight="1">
      <c r="A32" s="1236" t="s">
        <v>124</v>
      </c>
      <c r="B32" s="1236"/>
      <c r="C32" s="1236"/>
      <c r="D32" s="1236"/>
      <c r="E32" s="15" t="s">
        <v>125</v>
      </c>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row>
    <row r="33" spans="1:84" ht="13.5" customHeight="1">
      <c r="A33" s="577"/>
      <c r="B33" s="577"/>
      <c r="C33" s="577"/>
      <c r="D33" s="577"/>
      <c r="E33" s="15" t="s">
        <v>1659</v>
      </c>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row>
    <row r="34" spans="1:84" ht="13.5" customHeight="1">
      <c r="A34" s="15"/>
      <c r="B34" s="15"/>
      <c r="C34" s="15"/>
      <c r="D34" s="15"/>
      <c r="E34" s="15" t="s">
        <v>1660</v>
      </c>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row>
    <row r="35" spans="1:84">
      <c r="E35" s="15" t="s">
        <v>1661</v>
      </c>
    </row>
    <row r="36" spans="1:84" ht="13.5" customHeight="1">
      <c r="A36" s="15" t="s">
        <v>882</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row>
    <row r="37" spans="1:84" ht="26.15" customHeight="1">
      <c r="A37" s="1221" t="s">
        <v>1048</v>
      </c>
      <c r="B37" s="1221"/>
      <c r="C37" s="1221"/>
      <c r="D37" s="1221"/>
      <c r="E37" s="1221"/>
      <c r="F37" s="1221"/>
      <c r="G37" s="1221"/>
      <c r="H37" s="1221"/>
      <c r="I37" s="1221"/>
      <c r="J37" s="1221"/>
      <c r="K37" s="1221"/>
      <c r="L37" s="1221"/>
      <c r="M37" s="1221"/>
      <c r="N37" s="1221"/>
      <c r="O37" s="1221"/>
      <c r="P37" s="1221"/>
      <c r="Q37" s="1221"/>
      <c r="R37" s="1221"/>
      <c r="S37" s="1221"/>
      <c r="T37" s="1221"/>
      <c r="U37" s="1221"/>
      <c r="V37" s="1221"/>
      <c r="W37" s="1221"/>
      <c r="X37" s="1221"/>
      <c r="Y37" s="1221"/>
      <c r="Z37" s="1221"/>
      <c r="AA37" s="1221"/>
      <c r="AB37" s="1221"/>
      <c r="AC37" s="1221"/>
      <c r="AD37" s="1221"/>
      <c r="AE37" s="1221"/>
      <c r="AF37" s="1221"/>
      <c r="AG37" s="1221"/>
      <c r="AH37" s="1221"/>
      <c r="AI37" s="1221"/>
      <c r="AJ37" s="1221"/>
      <c r="AK37" s="1221"/>
      <c r="AL37" s="1221"/>
      <c r="AM37" s="1221"/>
      <c r="AN37" s="1221"/>
      <c r="AO37" s="1221"/>
      <c r="AP37" s="1221"/>
      <c r="AQ37" s="1221"/>
      <c r="AR37" s="1221"/>
      <c r="AS37" s="1221"/>
      <c r="AT37" s="1221"/>
      <c r="AU37" s="1221"/>
      <c r="AV37" s="1221"/>
      <c r="AW37" s="1221"/>
      <c r="AX37" s="1221"/>
      <c r="AY37" s="1221"/>
      <c r="AZ37" s="1221"/>
      <c r="BA37" s="1221"/>
      <c r="BB37" s="1221"/>
      <c r="BC37" s="1221"/>
      <c r="BD37" s="1221"/>
      <c r="BE37" s="1221"/>
      <c r="BF37" s="1221"/>
      <c r="BG37" s="1221"/>
      <c r="BH37" s="1221"/>
      <c r="BI37" s="1221"/>
      <c r="BJ37" s="1221"/>
      <c r="BK37" s="1221"/>
      <c r="BL37" s="1221"/>
      <c r="BM37" s="1221"/>
      <c r="BN37" s="1221"/>
      <c r="BO37" s="1221"/>
      <c r="BP37" s="1221"/>
      <c r="BQ37" s="1221"/>
      <c r="BR37" s="1221"/>
      <c r="BS37" s="1221"/>
      <c r="BT37" s="1221"/>
      <c r="BU37" s="1221"/>
      <c r="BV37" s="1221"/>
      <c r="BW37" s="1221"/>
      <c r="BX37" s="1221"/>
      <c r="BY37" s="1221"/>
      <c r="BZ37" s="1221"/>
      <c r="CA37" s="1221"/>
      <c r="CB37" s="1221"/>
      <c r="CC37" s="1221"/>
      <c r="CD37" s="17"/>
      <c r="CE37" s="17"/>
      <c r="CF37" s="17"/>
    </row>
    <row r="38" spans="1:84" ht="13.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8" t="s">
        <v>112</v>
      </c>
      <c r="BW38" s="1219"/>
      <c r="BX38" s="1219"/>
      <c r="BY38" s="1219"/>
      <c r="BZ38" s="1219"/>
      <c r="CA38" s="1219"/>
      <c r="CB38" s="1219"/>
      <c r="CC38" s="1219"/>
      <c r="CD38" s="15"/>
      <c r="CE38" s="15"/>
      <c r="CF38" s="15"/>
    </row>
    <row r="39" spans="1:84" ht="13.5" customHeight="1">
      <c r="A39" s="15"/>
      <c r="B39" s="15"/>
      <c r="C39" s="15"/>
      <c r="D39" s="774" t="s">
        <v>113</v>
      </c>
      <c r="E39" s="1227">
        <f>入力用!B15</f>
        <v>0</v>
      </c>
      <c r="F39" s="1227"/>
      <c r="G39" s="1227"/>
      <c r="H39" s="1227"/>
      <c r="I39" s="1227"/>
      <c r="J39" s="1227"/>
      <c r="K39" s="1227"/>
      <c r="L39" s="1227"/>
      <c r="M39" s="1226"/>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row>
    <row r="40" spans="1:84" ht="13.5" customHeight="1">
      <c r="A40" s="15"/>
      <c r="B40" s="15"/>
      <c r="C40" s="15"/>
      <c r="D40" s="774"/>
      <c r="E40" s="1228" t="str">
        <f>入力用!B16</f>
        <v>□□　□□</v>
      </c>
      <c r="F40" s="1228"/>
      <c r="G40" s="1228"/>
      <c r="H40" s="1228"/>
      <c r="I40" s="1228"/>
      <c r="J40" s="1228"/>
      <c r="K40" s="1228"/>
      <c r="L40" s="1228"/>
      <c r="M40" s="15" t="s">
        <v>114</v>
      </c>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row>
    <row r="41" spans="1:84" ht="13.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row>
    <row r="42" spans="1:84" ht="13.5" customHeight="1">
      <c r="A42" s="1224" t="s">
        <v>115</v>
      </c>
      <c r="B42" s="1224"/>
      <c r="C42" s="1224"/>
      <c r="D42" s="15" t="str">
        <f>入力用!B6</f>
        <v>■■事業 ●●地区 ▲-▲工区</v>
      </c>
      <c r="E42" s="776"/>
      <c r="F42" s="776"/>
      <c r="G42" s="776"/>
      <c r="H42" s="776"/>
      <c r="I42" s="776"/>
      <c r="J42" s="776"/>
      <c r="K42" s="776"/>
      <c r="L42" s="776"/>
      <c r="M42" s="776"/>
      <c r="N42" s="776"/>
      <c r="O42" s="776"/>
      <c r="P42" s="776"/>
      <c r="Q42" s="776"/>
      <c r="R42" s="776"/>
      <c r="S42" s="776"/>
      <c r="T42" s="776"/>
      <c r="U42" s="776"/>
      <c r="V42" s="776"/>
      <c r="W42" s="776"/>
      <c r="X42" s="776"/>
      <c r="Y42" s="776"/>
      <c r="Z42" s="776"/>
      <c r="AA42" s="776"/>
      <c r="AB42" s="15"/>
      <c r="AC42" s="15" t="s">
        <v>116</v>
      </c>
      <c r="AD42" s="15"/>
      <c r="AE42" s="15"/>
      <c r="AF42" s="15">
        <f>入力用!B7</f>
        <v>0</v>
      </c>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K42" s="15"/>
      <c r="BL42" s="15"/>
      <c r="BM42" s="15"/>
      <c r="BN42" s="15"/>
      <c r="BO42" s="15"/>
      <c r="BP42" s="15"/>
      <c r="BQ42" s="775"/>
      <c r="BR42" s="775"/>
      <c r="BS42" s="775"/>
      <c r="BT42" s="775"/>
      <c r="BU42" s="775"/>
      <c r="BV42" s="775"/>
      <c r="BW42" s="775"/>
      <c r="BX42" s="775"/>
      <c r="BY42" s="775"/>
      <c r="BZ42" s="775"/>
      <c r="CA42" s="775"/>
      <c r="CB42" s="775"/>
      <c r="CC42" s="775"/>
      <c r="CD42" s="15"/>
      <c r="CE42" s="15"/>
      <c r="CF42" s="15"/>
    </row>
    <row r="43" spans="1:84" ht="13.5" customHeight="1">
      <c r="A43" s="1224" t="s">
        <v>117</v>
      </c>
      <c r="B43" s="1224"/>
      <c r="C43" s="1224"/>
      <c r="D43" s="15" t="s">
        <v>118</v>
      </c>
      <c r="E43" s="1219">
        <f>入力用!B9</f>
        <v>46114</v>
      </c>
      <c r="F43" s="1219"/>
      <c r="G43" s="1219"/>
      <c r="H43" s="1219"/>
      <c r="I43" s="1219"/>
      <c r="J43" s="1219"/>
      <c r="K43" s="1219"/>
      <c r="L43" s="15"/>
      <c r="M43" s="15" t="s">
        <v>119</v>
      </c>
      <c r="N43" s="777"/>
      <c r="O43" s="1257"/>
      <c r="P43" s="1257"/>
      <c r="Q43" s="1257"/>
      <c r="R43" s="1257"/>
      <c r="S43" s="1257"/>
      <c r="T43" s="1257"/>
      <c r="U43" s="1257"/>
      <c r="V43" s="1257"/>
      <c r="W43" s="1257"/>
      <c r="X43" s="1257"/>
      <c r="Y43" s="15"/>
      <c r="Z43" s="777"/>
      <c r="AA43" s="15"/>
      <c r="AB43" s="15"/>
      <c r="AC43" s="15"/>
      <c r="AD43" s="15"/>
      <c r="AE43" s="15"/>
      <c r="AF43" s="777"/>
      <c r="AG43" s="15"/>
      <c r="AH43" s="15"/>
      <c r="AI43" s="15"/>
      <c r="AJ43" s="15"/>
      <c r="AK43" s="15"/>
      <c r="AL43" s="777"/>
      <c r="AM43" s="15"/>
      <c r="AN43" s="15"/>
      <c r="AO43" s="15"/>
      <c r="AP43" s="15"/>
      <c r="AQ43" s="15"/>
      <c r="AR43" s="777"/>
      <c r="AS43" s="15"/>
      <c r="AT43" s="15"/>
      <c r="AU43" s="15"/>
      <c r="AV43" s="15"/>
      <c r="AW43" s="15"/>
      <c r="AX43" s="777"/>
      <c r="AY43" s="15"/>
      <c r="AZ43" s="15"/>
      <c r="BA43" s="15"/>
      <c r="BB43" s="15"/>
      <c r="BC43" s="15"/>
      <c r="BD43" s="777"/>
      <c r="BE43" s="15"/>
      <c r="BF43" s="15"/>
      <c r="BG43" s="15"/>
      <c r="BH43" s="15"/>
      <c r="BI43" s="15"/>
      <c r="BJ43" s="15"/>
      <c r="BK43" s="15"/>
      <c r="BL43" s="15"/>
      <c r="BM43" s="15"/>
      <c r="BN43" s="15"/>
      <c r="BO43" s="577"/>
      <c r="BP43" s="577" t="s">
        <v>881</v>
      </c>
      <c r="BQ43" s="778"/>
      <c r="BR43" s="778">
        <f>入力用!B20</f>
        <v>0</v>
      </c>
      <c r="BS43" s="778"/>
      <c r="BT43" s="778"/>
      <c r="BU43" s="778"/>
      <c r="BV43" s="778"/>
      <c r="BW43" s="778"/>
      <c r="BX43" s="778"/>
      <c r="BY43" s="778"/>
      <c r="BZ43" s="778"/>
      <c r="CA43" s="778"/>
      <c r="CB43" s="778"/>
      <c r="CC43" s="778"/>
      <c r="CD43" s="15"/>
      <c r="CE43" s="15"/>
      <c r="CF43" s="15"/>
    </row>
    <row r="44" spans="1:84" ht="13.5" customHeight="1">
      <c r="A44" s="1224" t="s">
        <v>126</v>
      </c>
      <c r="B44" s="1224"/>
      <c r="C44" s="1224"/>
      <c r="D44" s="15" t="s">
        <v>118</v>
      </c>
      <c r="E44" s="1219">
        <f>入力用!B9</f>
        <v>46114</v>
      </c>
      <c r="F44" s="1219"/>
      <c r="G44" s="1219"/>
      <c r="H44" s="1219"/>
      <c r="I44" s="1219"/>
      <c r="J44" s="1219"/>
      <c r="K44" s="1219"/>
      <c r="L44" s="15"/>
      <c r="M44" s="15" t="s">
        <v>119</v>
      </c>
      <c r="N44" s="777"/>
      <c r="O44" s="1257"/>
      <c r="P44" s="1257"/>
      <c r="Q44" s="1257"/>
      <c r="R44" s="1257"/>
      <c r="S44" s="1257"/>
      <c r="T44" s="1257"/>
      <c r="U44" s="1257"/>
      <c r="V44" s="1257"/>
      <c r="W44" s="1257"/>
      <c r="X44" s="1257"/>
      <c r="Y44" s="15"/>
      <c r="Z44" s="777"/>
      <c r="AA44" s="15"/>
      <c r="AB44" s="15"/>
      <c r="AC44" s="15"/>
      <c r="AD44" s="15"/>
      <c r="AE44" s="15"/>
      <c r="AF44" s="777"/>
      <c r="AG44" s="15"/>
      <c r="AH44" s="15"/>
      <c r="AI44" s="15"/>
      <c r="AJ44" s="15"/>
      <c r="AK44" s="15"/>
      <c r="AL44" s="777"/>
      <c r="AM44" s="15"/>
      <c r="AN44" s="15"/>
      <c r="AO44" s="15"/>
      <c r="AP44" s="15"/>
      <c r="AQ44" s="15"/>
      <c r="AR44" s="777"/>
      <c r="AS44" s="15"/>
      <c r="AT44" s="15"/>
      <c r="AU44" s="15"/>
      <c r="AV44" s="15"/>
      <c r="AW44" s="15"/>
      <c r="AX44" s="777"/>
      <c r="AY44" s="15"/>
      <c r="AZ44" s="15"/>
      <c r="BA44" s="15"/>
      <c r="BB44" s="15"/>
      <c r="BC44" s="15"/>
      <c r="BD44" s="777"/>
      <c r="BE44" s="15"/>
      <c r="BF44" s="15"/>
      <c r="BG44" s="15"/>
      <c r="BH44" s="15"/>
      <c r="BI44" s="15"/>
      <c r="BJ44" s="15"/>
      <c r="BK44" s="15"/>
      <c r="BL44" s="15"/>
      <c r="BM44" s="15"/>
      <c r="BN44" s="15"/>
      <c r="BO44" s="577"/>
      <c r="BP44" s="577"/>
      <c r="BQ44" s="778"/>
      <c r="BR44" s="778"/>
      <c r="BS44" s="778"/>
      <c r="BT44" s="778"/>
      <c r="BU44" s="778"/>
      <c r="BV44" s="778"/>
      <c r="BW44" s="778"/>
      <c r="BX44" s="778"/>
      <c r="BY44" s="778"/>
      <c r="BZ44" s="778"/>
      <c r="CA44" s="778"/>
      <c r="CB44" s="778"/>
      <c r="CC44" s="778"/>
      <c r="CD44" s="15"/>
      <c r="CE44" s="15"/>
      <c r="CF44" s="15"/>
    </row>
    <row r="45" spans="1:84" ht="13.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row>
    <row r="46" spans="1:84" ht="13.5" customHeight="1">
      <c r="A46" s="19"/>
      <c r="B46" s="20"/>
      <c r="C46" s="20"/>
      <c r="D46" s="20"/>
      <c r="E46" s="20"/>
      <c r="F46" s="20"/>
      <c r="G46" s="20"/>
      <c r="H46" s="1236" t="s">
        <v>121</v>
      </c>
      <c r="I46" s="1246"/>
      <c r="J46" s="1240">
        <v>4</v>
      </c>
      <c r="K46" s="1241"/>
      <c r="L46" s="1241"/>
      <c r="M46" s="1241"/>
      <c r="N46" s="1242"/>
      <c r="O46" s="1246" t="s">
        <v>121</v>
      </c>
      <c r="P46" s="1240">
        <v>5</v>
      </c>
      <c r="Q46" s="1241"/>
      <c r="R46" s="1241"/>
      <c r="S46" s="1241"/>
      <c r="T46" s="1242"/>
      <c r="U46" s="1246" t="s">
        <v>121</v>
      </c>
      <c r="V46" s="1240">
        <v>6</v>
      </c>
      <c r="W46" s="1241"/>
      <c r="X46" s="1241"/>
      <c r="Y46" s="1241"/>
      <c r="Z46" s="1242"/>
      <c r="AA46" s="1246" t="s">
        <v>121</v>
      </c>
      <c r="AB46" s="1240">
        <v>7</v>
      </c>
      <c r="AC46" s="1241"/>
      <c r="AD46" s="1241"/>
      <c r="AE46" s="1241"/>
      <c r="AF46" s="1242"/>
      <c r="AG46" s="1246" t="s">
        <v>121</v>
      </c>
      <c r="AH46" s="1240">
        <v>8</v>
      </c>
      <c r="AI46" s="1241"/>
      <c r="AJ46" s="1241"/>
      <c r="AK46" s="1241"/>
      <c r="AL46" s="1242"/>
      <c r="AM46" s="1246" t="s">
        <v>121</v>
      </c>
      <c r="AN46" s="1240">
        <v>9</v>
      </c>
      <c r="AO46" s="1241"/>
      <c r="AP46" s="1241"/>
      <c r="AQ46" s="1241"/>
      <c r="AR46" s="1242"/>
      <c r="AS46" s="1246" t="s">
        <v>121</v>
      </c>
      <c r="AT46" s="1240">
        <v>10</v>
      </c>
      <c r="AU46" s="1241"/>
      <c r="AV46" s="1241"/>
      <c r="AW46" s="1241"/>
      <c r="AX46" s="1242"/>
      <c r="AY46" s="1246" t="s">
        <v>121</v>
      </c>
      <c r="AZ46" s="1240">
        <v>11</v>
      </c>
      <c r="BA46" s="1241"/>
      <c r="BB46" s="1241"/>
      <c r="BC46" s="1241"/>
      <c r="BD46" s="1242"/>
      <c r="BE46" s="1246" t="s">
        <v>121</v>
      </c>
      <c r="BF46" s="1240">
        <v>12</v>
      </c>
      <c r="BG46" s="1241"/>
      <c r="BH46" s="1241"/>
      <c r="BI46" s="1241"/>
      <c r="BJ46" s="1242"/>
      <c r="BK46" s="1246" t="s">
        <v>121</v>
      </c>
      <c r="BL46" s="1240">
        <v>1</v>
      </c>
      <c r="BM46" s="1241"/>
      <c r="BN46" s="1241"/>
      <c r="BO46" s="1241"/>
      <c r="BP46" s="1242"/>
      <c r="BQ46" s="1246" t="s">
        <v>121</v>
      </c>
      <c r="BR46" s="1240">
        <v>2</v>
      </c>
      <c r="BS46" s="1241"/>
      <c r="BT46" s="1241"/>
      <c r="BU46" s="1241"/>
      <c r="BV46" s="1242"/>
      <c r="BW46" s="1246" t="s">
        <v>121</v>
      </c>
      <c r="BX46" s="1240">
        <v>3</v>
      </c>
      <c r="BY46" s="1241"/>
      <c r="BZ46" s="1241"/>
      <c r="CA46" s="1241"/>
      <c r="CB46" s="1242"/>
      <c r="CC46" s="1246" t="s">
        <v>121</v>
      </c>
      <c r="CD46" s="1248" t="s">
        <v>1047</v>
      </c>
      <c r="CE46" s="1249"/>
      <c r="CF46" s="1250"/>
    </row>
    <row r="47" spans="1:84" ht="13.5" customHeight="1">
      <c r="A47" s="21"/>
      <c r="B47" s="15"/>
      <c r="C47" s="15"/>
      <c r="D47" s="15"/>
      <c r="E47" s="15"/>
      <c r="F47" s="15"/>
      <c r="G47" s="15"/>
      <c r="H47" s="1224"/>
      <c r="I47" s="1258"/>
      <c r="J47" s="1243"/>
      <c r="K47" s="1244"/>
      <c r="L47" s="1244"/>
      <c r="M47" s="1244"/>
      <c r="N47" s="1245"/>
      <c r="O47" s="1247"/>
      <c r="P47" s="1243"/>
      <c r="Q47" s="1244"/>
      <c r="R47" s="1244"/>
      <c r="S47" s="1244"/>
      <c r="T47" s="1245"/>
      <c r="U47" s="1247"/>
      <c r="V47" s="1243"/>
      <c r="W47" s="1244"/>
      <c r="X47" s="1244"/>
      <c r="Y47" s="1244"/>
      <c r="Z47" s="1245"/>
      <c r="AA47" s="1247"/>
      <c r="AB47" s="1243"/>
      <c r="AC47" s="1244"/>
      <c r="AD47" s="1244"/>
      <c r="AE47" s="1244"/>
      <c r="AF47" s="1245"/>
      <c r="AG47" s="1247"/>
      <c r="AH47" s="1243"/>
      <c r="AI47" s="1244"/>
      <c r="AJ47" s="1244"/>
      <c r="AK47" s="1244"/>
      <c r="AL47" s="1245"/>
      <c r="AM47" s="1247"/>
      <c r="AN47" s="1243"/>
      <c r="AO47" s="1244"/>
      <c r="AP47" s="1244"/>
      <c r="AQ47" s="1244"/>
      <c r="AR47" s="1245"/>
      <c r="AS47" s="1247"/>
      <c r="AT47" s="1243"/>
      <c r="AU47" s="1244"/>
      <c r="AV47" s="1244"/>
      <c r="AW47" s="1244"/>
      <c r="AX47" s="1245"/>
      <c r="AY47" s="1247"/>
      <c r="AZ47" s="1243"/>
      <c r="BA47" s="1244"/>
      <c r="BB47" s="1244"/>
      <c r="BC47" s="1244"/>
      <c r="BD47" s="1245"/>
      <c r="BE47" s="1247"/>
      <c r="BF47" s="1243"/>
      <c r="BG47" s="1244"/>
      <c r="BH47" s="1244"/>
      <c r="BI47" s="1244"/>
      <c r="BJ47" s="1245"/>
      <c r="BK47" s="1247"/>
      <c r="BL47" s="1243"/>
      <c r="BM47" s="1244"/>
      <c r="BN47" s="1244"/>
      <c r="BO47" s="1244"/>
      <c r="BP47" s="1245"/>
      <c r="BQ47" s="1247"/>
      <c r="BR47" s="1243"/>
      <c r="BS47" s="1244"/>
      <c r="BT47" s="1244"/>
      <c r="BU47" s="1244"/>
      <c r="BV47" s="1245"/>
      <c r="BW47" s="1247"/>
      <c r="BX47" s="1243"/>
      <c r="BY47" s="1244"/>
      <c r="BZ47" s="1244"/>
      <c r="CA47" s="1244"/>
      <c r="CB47" s="1245"/>
      <c r="CC47" s="1247"/>
      <c r="CD47" s="1251"/>
      <c r="CE47" s="1252"/>
      <c r="CF47" s="1253"/>
    </row>
    <row r="48" spans="1:84" ht="13.5" customHeight="1">
      <c r="A48" s="21"/>
      <c r="B48" s="15"/>
      <c r="C48" s="15"/>
      <c r="D48" s="15"/>
      <c r="E48" s="15"/>
      <c r="F48" s="15"/>
      <c r="G48" s="15"/>
      <c r="H48" s="1254" t="s">
        <v>122</v>
      </c>
      <c r="I48" s="1255"/>
      <c r="J48" s="1256">
        <v>1</v>
      </c>
      <c r="K48" s="1256"/>
      <c r="L48" s="1256">
        <v>11</v>
      </c>
      <c r="M48" s="1256"/>
      <c r="N48" s="1256">
        <v>21</v>
      </c>
      <c r="O48" s="1256"/>
      <c r="P48" s="1256">
        <v>1</v>
      </c>
      <c r="Q48" s="1256"/>
      <c r="R48" s="1256">
        <v>11</v>
      </c>
      <c r="S48" s="1256"/>
      <c r="T48" s="1256">
        <v>21</v>
      </c>
      <c r="U48" s="1256"/>
      <c r="V48" s="1256">
        <v>1</v>
      </c>
      <c r="W48" s="1256"/>
      <c r="X48" s="1256">
        <v>11</v>
      </c>
      <c r="Y48" s="1256"/>
      <c r="Z48" s="1256">
        <v>21</v>
      </c>
      <c r="AA48" s="1256"/>
      <c r="AB48" s="1256">
        <v>1</v>
      </c>
      <c r="AC48" s="1256"/>
      <c r="AD48" s="1256">
        <v>11</v>
      </c>
      <c r="AE48" s="1256"/>
      <c r="AF48" s="1256">
        <v>21</v>
      </c>
      <c r="AG48" s="1256"/>
      <c r="AH48" s="1256">
        <v>1</v>
      </c>
      <c r="AI48" s="1256"/>
      <c r="AJ48" s="1256">
        <v>11</v>
      </c>
      <c r="AK48" s="1256"/>
      <c r="AL48" s="1256">
        <v>21</v>
      </c>
      <c r="AM48" s="1256"/>
      <c r="AN48" s="1256">
        <v>1</v>
      </c>
      <c r="AO48" s="1256"/>
      <c r="AP48" s="1256">
        <v>11</v>
      </c>
      <c r="AQ48" s="1256"/>
      <c r="AR48" s="1256">
        <v>21</v>
      </c>
      <c r="AS48" s="1256"/>
      <c r="AT48" s="1256">
        <v>1</v>
      </c>
      <c r="AU48" s="1256"/>
      <c r="AV48" s="1256">
        <v>11</v>
      </c>
      <c r="AW48" s="1256"/>
      <c r="AX48" s="1256">
        <v>21</v>
      </c>
      <c r="AY48" s="1256"/>
      <c r="AZ48" s="1256">
        <v>1</v>
      </c>
      <c r="BA48" s="1256"/>
      <c r="BB48" s="1256">
        <v>11</v>
      </c>
      <c r="BC48" s="1256"/>
      <c r="BD48" s="1256">
        <v>21</v>
      </c>
      <c r="BE48" s="1256"/>
      <c r="BF48" s="1256">
        <v>1</v>
      </c>
      <c r="BG48" s="1256"/>
      <c r="BH48" s="1256">
        <v>11</v>
      </c>
      <c r="BI48" s="1256"/>
      <c r="BJ48" s="1256">
        <v>21</v>
      </c>
      <c r="BK48" s="1256"/>
      <c r="BL48" s="1256">
        <v>1</v>
      </c>
      <c r="BM48" s="1256"/>
      <c r="BN48" s="1256">
        <v>11</v>
      </c>
      <c r="BO48" s="1256"/>
      <c r="BP48" s="1256">
        <v>21</v>
      </c>
      <c r="BQ48" s="1256"/>
      <c r="BR48" s="1256">
        <v>1</v>
      </c>
      <c r="BS48" s="1256"/>
      <c r="BT48" s="1256">
        <v>11</v>
      </c>
      <c r="BU48" s="1256"/>
      <c r="BV48" s="1256">
        <v>21</v>
      </c>
      <c r="BW48" s="1256"/>
      <c r="BX48" s="1256">
        <v>1</v>
      </c>
      <c r="BY48" s="1256"/>
      <c r="BZ48" s="1256">
        <v>11</v>
      </c>
      <c r="CA48" s="1256"/>
      <c r="CB48" s="1256">
        <v>21</v>
      </c>
      <c r="CC48" s="1256"/>
      <c r="CD48" s="1230"/>
      <c r="CE48" s="1231"/>
      <c r="CF48" s="1232"/>
    </row>
    <row r="49" spans="1:84" ht="13.5" customHeight="1">
      <c r="A49" s="22"/>
      <c r="B49" s="23" t="s">
        <v>123</v>
      </c>
      <c r="C49" s="23"/>
      <c r="D49" s="23"/>
      <c r="E49" s="23"/>
      <c r="F49" s="23"/>
      <c r="G49" s="23"/>
      <c r="H49" s="1234"/>
      <c r="I49" s="1235"/>
      <c r="J49" s="1256"/>
      <c r="K49" s="1256"/>
      <c r="L49" s="1256"/>
      <c r="M49" s="1256"/>
      <c r="N49" s="1256"/>
      <c r="O49" s="1256"/>
      <c r="P49" s="1256"/>
      <c r="Q49" s="1256"/>
      <c r="R49" s="1256"/>
      <c r="S49" s="1256"/>
      <c r="T49" s="1256"/>
      <c r="U49" s="1256"/>
      <c r="V49" s="1256"/>
      <c r="W49" s="1256"/>
      <c r="X49" s="1256"/>
      <c r="Y49" s="1256"/>
      <c r="Z49" s="1256"/>
      <c r="AA49" s="1256"/>
      <c r="AB49" s="1256"/>
      <c r="AC49" s="1256"/>
      <c r="AD49" s="1256"/>
      <c r="AE49" s="1256"/>
      <c r="AF49" s="1256"/>
      <c r="AG49" s="1256"/>
      <c r="AH49" s="1256"/>
      <c r="AI49" s="1256"/>
      <c r="AJ49" s="1256"/>
      <c r="AK49" s="1256"/>
      <c r="AL49" s="1256"/>
      <c r="AM49" s="1256"/>
      <c r="AN49" s="1256"/>
      <c r="AO49" s="1256"/>
      <c r="AP49" s="1256"/>
      <c r="AQ49" s="1256"/>
      <c r="AR49" s="1256"/>
      <c r="AS49" s="1256"/>
      <c r="AT49" s="1256"/>
      <c r="AU49" s="1256"/>
      <c r="AV49" s="1256"/>
      <c r="AW49" s="1256"/>
      <c r="AX49" s="1256"/>
      <c r="AY49" s="1256"/>
      <c r="AZ49" s="1256"/>
      <c r="BA49" s="1256"/>
      <c r="BB49" s="1256"/>
      <c r="BC49" s="1256"/>
      <c r="BD49" s="1256"/>
      <c r="BE49" s="1256"/>
      <c r="BF49" s="1256"/>
      <c r="BG49" s="1256"/>
      <c r="BH49" s="1256"/>
      <c r="BI49" s="1256"/>
      <c r="BJ49" s="1256"/>
      <c r="BK49" s="1256"/>
      <c r="BL49" s="1256"/>
      <c r="BM49" s="1256"/>
      <c r="BN49" s="1256"/>
      <c r="BO49" s="1256"/>
      <c r="BP49" s="1256"/>
      <c r="BQ49" s="1256"/>
      <c r="BR49" s="1256"/>
      <c r="BS49" s="1256"/>
      <c r="BT49" s="1256"/>
      <c r="BU49" s="1256"/>
      <c r="BV49" s="1256"/>
      <c r="BW49" s="1256"/>
      <c r="BX49" s="1256"/>
      <c r="BY49" s="1256"/>
      <c r="BZ49" s="1256"/>
      <c r="CA49" s="1256"/>
      <c r="CB49" s="1256"/>
      <c r="CC49" s="1256"/>
      <c r="CD49" s="1233"/>
      <c r="CE49" s="1234"/>
      <c r="CF49" s="1235"/>
    </row>
    <row r="50" spans="1:84" ht="13.5" customHeight="1">
      <c r="A50" s="1237"/>
      <c r="B50" s="1238"/>
      <c r="C50" s="1238"/>
      <c r="D50" s="1238"/>
      <c r="E50" s="1238"/>
      <c r="F50" s="1238"/>
      <c r="G50" s="1238"/>
      <c r="H50" s="1238"/>
      <c r="I50" s="1239"/>
      <c r="J50" s="1229"/>
      <c r="K50" s="1229"/>
      <c r="L50" s="1229"/>
      <c r="M50" s="1229"/>
      <c r="N50" s="1229"/>
      <c r="O50" s="1229"/>
      <c r="P50" s="1229"/>
      <c r="Q50" s="1229"/>
      <c r="R50" s="1229"/>
      <c r="S50" s="1229"/>
      <c r="T50" s="1229"/>
      <c r="U50" s="1229"/>
      <c r="V50" s="1229"/>
      <c r="W50" s="1229"/>
      <c r="X50" s="1229"/>
      <c r="Y50" s="1229"/>
      <c r="Z50" s="1229"/>
      <c r="AA50" s="1229"/>
      <c r="AB50" s="1229"/>
      <c r="AC50" s="1229"/>
      <c r="AD50" s="1229"/>
      <c r="AE50" s="1229"/>
      <c r="AF50" s="1229"/>
      <c r="AG50" s="1229"/>
      <c r="AH50" s="1229"/>
      <c r="AI50" s="1229"/>
      <c r="AJ50" s="1229"/>
      <c r="AK50" s="1229"/>
      <c r="AL50" s="1229"/>
      <c r="AM50" s="1229"/>
      <c r="AN50" s="1229"/>
      <c r="AO50" s="1229"/>
      <c r="AP50" s="1229"/>
      <c r="AQ50" s="1229"/>
      <c r="AR50" s="1229"/>
      <c r="AS50" s="1229"/>
      <c r="AT50" s="1229"/>
      <c r="AU50" s="1229"/>
      <c r="AV50" s="1229"/>
      <c r="AW50" s="1229"/>
      <c r="AX50" s="1229"/>
      <c r="AY50" s="1229"/>
      <c r="AZ50" s="1229"/>
      <c r="BA50" s="1229"/>
      <c r="BB50" s="1229"/>
      <c r="BC50" s="1229"/>
      <c r="BD50" s="1229"/>
      <c r="BE50" s="1229"/>
      <c r="BF50" s="1229"/>
      <c r="BG50" s="1229"/>
      <c r="BH50" s="1229"/>
      <c r="BI50" s="1229"/>
      <c r="BJ50" s="1229"/>
      <c r="BK50" s="1229"/>
      <c r="BL50" s="1229"/>
      <c r="BM50" s="1229"/>
      <c r="BN50" s="1229"/>
      <c r="BO50" s="1229"/>
      <c r="BP50" s="1229"/>
      <c r="BQ50" s="1229"/>
      <c r="BR50" s="1229"/>
      <c r="BS50" s="1229"/>
      <c r="BT50" s="1229"/>
      <c r="BU50" s="1229"/>
      <c r="BV50" s="1229"/>
      <c r="BW50" s="1229"/>
      <c r="BX50" s="1229"/>
      <c r="BY50" s="1229"/>
      <c r="BZ50" s="1229"/>
      <c r="CA50" s="1229"/>
      <c r="CB50" s="1229"/>
      <c r="CC50" s="1229"/>
      <c r="CD50" s="1230"/>
      <c r="CE50" s="1231"/>
      <c r="CF50" s="1232"/>
    </row>
    <row r="51" spans="1:84" ht="13.5" customHeight="1">
      <c r="A51" s="1237"/>
      <c r="B51" s="1238"/>
      <c r="C51" s="1238"/>
      <c r="D51" s="1238"/>
      <c r="E51" s="1238"/>
      <c r="F51" s="1238"/>
      <c r="G51" s="1238"/>
      <c r="H51" s="1238"/>
      <c r="I51" s="1239"/>
      <c r="J51" s="1229"/>
      <c r="K51" s="1229"/>
      <c r="L51" s="1229"/>
      <c r="M51" s="1229"/>
      <c r="N51" s="1229"/>
      <c r="O51" s="1229"/>
      <c r="P51" s="1229"/>
      <c r="Q51" s="1229"/>
      <c r="R51" s="1229"/>
      <c r="S51" s="1229"/>
      <c r="T51" s="1229"/>
      <c r="U51" s="1229"/>
      <c r="V51" s="1229"/>
      <c r="W51" s="1229"/>
      <c r="X51" s="1229"/>
      <c r="Y51" s="1229"/>
      <c r="Z51" s="1229"/>
      <c r="AA51" s="1229"/>
      <c r="AB51" s="1229"/>
      <c r="AC51" s="1229"/>
      <c r="AD51" s="1229"/>
      <c r="AE51" s="1229"/>
      <c r="AF51" s="1229"/>
      <c r="AG51" s="1229"/>
      <c r="AH51" s="1229"/>
      <c r="AI51" s="1229"/>
      <c r="AJ51" s="1229"/>
      <c r="AK51" s="1229"/>
      <c r="AL51" s="1229"/>
      <c r="AM51" s="1229"/>
      <c r="AN51" s="1229"/>
      <c r="AO51" s="1229"/>
      <c r="AP51" s="1229"/>
      <c r="AQ51" s="1229"/>
      <c r="AR51" s="1229"/>
      <c r="AS51" s="1229"/>
      <c r="AT51" s="1229"/>
      <c r="AU51" s="1229"/>
      <c r="AV51" s="1229"/>
      <c r="AW51" s="1229"/>
      <c r="AX51" s="1229"/>
      <c r="AY51" s="1229"/>
      <c r="AZ51" s="1229"/>
      <c r="BA51" s="1229"/>
      <c r="BB51" s="1229"/>
      <c r="BC51" s="1229"/>
      <c r="BD51" s="1229"/>
      <c r="BE51" s="1229"/>
      <c r="BF51" s="1229"/>
      <c r="BG51" s="1229"/>
      <c r="BH51" s="1229"/>
      <c r="BI51" s="1229"/>
      <c r="BJ51" s="1229"/>
      <c r="BK51" s="1229"/>
      <c r="BL51" s="1229"/>
      <c r="BM51" s="1229"/>
      <c r="BN51" s="1229"/>
      <c r="BO51" s="1229"/>
      <c r="BP51" s="1229"/>
      <c r="BQ51" s="1229"/>
      <c r="BR51" s="1229"/>
      <c r="BS51" s="1229"/>
      <c r="BT51" s="1229"/>
      <c r="BU51" s="1229"/>
      <c r="BV51" s="1229"/>
      <c r="BW51" s="1229"/>
      <c r="BX51" s="1229"/>
      <c r="BY51" s="1229"/>
      <c r="BZ51" s="1229"/>
      <c r="CA51" s="1229"/>
      <c r="CB51" s="1229"/>
      <c r="CC51" s="1229"/>
      <c r="CD51" s="1233"/>
      <c r="CE51" s="1234"/>
      <c r="CF51" s="1235"/>
    </row>
    <row r="52" spans="1:84" ht="13.5" customHeight="1">
      <c r="A52" s="1237"/>
      <c r="B52" s="1238"/>
      <c r="C52" s="1238"/>
      <c r="D52" s="1238"/>
      <c r="E52" s="1238"/>
      <c r="F52" s="1238"/>
      <c r="G52" s="1238"/>
      <c r="H52" s="1238"/>
      <c r="I52" s="1239"/>
      <c r="J52" s="1229"/>
      <c r="K52" s="1229"/>
      <c r="L52" s="1229"/>
      <c r="M52" s="1229"/>
      <c r="N52" s="1229"/>
      <c r="O52" s="1229"/>
      <c r="P52" s="1229"/>
      <c r="Q52" s="1229"/>
      <c r="R52" s="1229"/>
      <c r="S52" s="1229"/>
      <c r="T52" s="1229"/>
      <c r="U52" s="1229"/>
      <c r="V52" s="1229"/>
      <c r="W52" s="1229"/>
      <c r="X52" s="1229"/>
      <c r="Y52" s="1229"/>
      <c r="Z52" s="1229"/>
      <c r="AA52" s="1229"/>
      <c r="AB52" s="1229"/>
      <c r="AC52" s="1229"/>
      <c r="AD52" s="1229"/>
      <c r="AE52" s="1229"/>
      <c r="AF52" s="1229"/>
      <c r="AG52" s="1229"/>
      <c r="AH52" s="1229"/>
      <c r="AI52" s="1229"/>
      <c r="AJ52" s="1229"/>
      <c r="AK52" s="1229"/>
      <c r="AL52" s="1229"/>
      <c r="AM52" s="1229"/>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29"/>
      <c r="BQ52" s="1229"/>
      <c r="BR52" s="1229"/>
      <c r="BS52" s="1229"/>
      <c r="BT52" s="1229"/>
      <c r="BU52" s="1229"/>
      <c r="BV52" s="1229"/>
      <c r="BW52" s="1229"/>
      <c r="BX52" s="1229"/>
      <c r="BY52" s="1229"/>
      <c r="BZ52" s="1229"/>
      <c r="CA52" s="1229"/>
      <c r="CB52" s="1229"/>
      <c r="CC52" s="1229"/>
      <c r="CD52" s="1230"/>
      <c r="CE52" s="1231"/>
      <c r="CF52" s="1232"/>
    </row>
    <row r="53" spans="1:84" ht="13.5" customHeight="1">
      <c r="A53" s="1237"/>
      <c r="B53" s="1238"/>
      <c r="C53" s="1238"/>
      <c r="D53" s="1238"/>
      <c r="E53" s="1238"/>
      <c r="F53" s="1238"/>
      <c r="G53" s="1238"/>
      <c r="H53" s="1238"/>
      <c r="I53" s="1239"/>
      <c r="J53" s="1229"/>
      <c r="K53" s="1229"/>
      <c r="L53" s="1229"/>
      <c r="M53" s="1229"/>
      <c r="N53" s="1229"/>
      <c r="O53" s="1229"/>
      <c r="P53" s="1229"/>
      <c r="Q53" s="1229"/>
      <c r="R53" s="1229"/>
      <c r="S53" s="1229"/>
      <c r="T53" s="1229"/>
      <c r="U53" s="1229"/>
      <c r="V53" s="1229"/>
      <c r="W53" s="1229"/>
      <c r="X53" s="1229"/>
      <c r="Y53" s="1229"/>
      <c r="Z53" s="1229"/>
      <c r="AA53" s="1229"/>
      <c r="AB53" s="1229"/>
      <c r="AC53" s="1229"/>
      <c r="AD53" s="1229"/>
      <c r="AE53" s="1229"/>
      <c r="AF53" s="1229"/>
      <c r="AG53" s="1229"/>
      <c r="AH53" s="1229"/>
      <c r="AI53" s="1229"/>
      <c r="AJ53" s="1229"/>
      <c r="AK53" s="1229"/>
      <c r="AL53" s="1229"/>
      <c r="AM53" s="1229"/>
      <c r="AN53" s="1229"/>
      <c r="AO53" s="1229"/>
      <c r="AP53" s="1229"/>
      <c r="AQ53" s="1229"/>
      <c r="AR53" s="1229"/>
      <c r="AS53" s="1229"/>
      <c r="AT53" s="1229"/>
      <c r="AU53" s="1229"/>
      <c r="AV53" s="1229"/>
      <c r="AW53" s="1229"/>
      <c r="AX53" s="1229"/>
      <c r="AY53" s="1229"/>
      <c r="AZ53" s="1229"/>
      <c r="BA53" s="1229"/>
      <c r="BB53" s="1229"/>
      <c r="BC53" s="1229"/>
      <c r="BD53" s="1229"/>
      <c r="BE53" s="1229"/>
      <c r="BF53" s="1229"/>
      <c r="BG53" s="1229"/>
      <c r="BH53" s="1229"/>
      <c r="BI53" s="1229"/>
      <c r="BJ53" s="1229"/>
      <c r="BK53" s="1229"/>
      <c r="BL53" s="1229"/>
      <c r="BM53" s="1229"/>
      <c r="BN53" s="1229"/>
      <c r="BO53" s="1229"/>
      <c r="BP53" s="1229"/>
      <c r="BQ53" s="1229"/>
      <c r="BR53" s="1229"/>
      <c r="BS53" s="1229"/>
      <c r="BT53" s="1229"/>
      <c r="BU53" s="1229"/>
      <c r="BV53" s="1229"/>
      <c r="BW53" s="1229"/>
      <c r="BX53" s="1229"/>
      <c r="BY53" s="1229"/>
      <c r="BZ53" s="1229"/>
      <c r="CA53" s="1229"/>
      <c r="CB53" s="1229"/>
      <c r="CC53" s="1229"/>
      <c r="CD53" s="1233"/>
      <c r="CE53" s="1234"/>
      <c r="CF53" s="1235"/>
    </row>
    <row r="54" spans="1:84" ht="13.5" customHeight="1">
      <c r="A54" s="1237"/>
      <c r="B54" s="1238"/>
      <c r="C54" s="1238"/>
      <c r="D54" s="1238"/>
      <c r="E54" s="1238"/>
      <c r="F54" s="1238"/>
      <c r="G54" s="1238"/>
      <c r="H54" s="1238"/>
      <c r="I54" s="1239"/>
      <c r="J54" s="1229"/>
      <c r="K54" s="1229"/>
      <c r="L54" s="1229"/>
      <c r="M54" s="1229"/>
      <c r="N54" s="1229"/>
      <c r="O54" s="1229"/>
      <c r="P54" s="1229"/>
      <c r="Q54" s="1229"/>
      <c r="R54" s="1229"/>
      <c r="S54" s="1229"/>
      <c r="T54" s="1229"/>
      <c r="U54" s="1229"/>
      <c r="V54" s="1229"/>
      <c r="W54" s="1229"/>
      <c r="X54" s="1229"/>
      <c r="Y54" s="1229"/>
      <c r="Z54" s="1229"/>
      <c r="AA54" s="1229"/>
      <c r="AB54" s="1229"/>
      <c r="AC54" s="1229"/>
      <c r="AD54" s="1229"/>
      <c r="AE54" s="1229"/>
      <c r="AF54" s="1229"/>
      <c r="AG54" s="1229"/>
      <c r="AH54" s="1229"/>
      <c r="AI54" s="1229"/>
      <c r="AJ54" s="1229"/>
      <c r="AK54" s="1229"/>
      <c r="AL54" s="1229"/>
      <c r="AM54" s="1229"/>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29"/>
      <c r="BQ54" s="1229"/>
      <c r="BR54" s="1229"/>
      <c r="BS54" s="1229"/>
      <c r="BT54" s="1229"/>
      <c r="BU54" s="1229"/>
      <c r="BV54" s="1229"/>
      <c r="BW54" s="1229"/>
      <c r="BX54" s="1229"/>
      <c r="BY54" s="1229"/>
      <c r="BZ54" s="1229"/>
      <c r="CA54" s="1229"/>
      <c r="CB54" s="1229"/>
      <c r="CC54" s="1229"/>
      <c r="CD54" s="1230"/>
      <c r="CE54" s="1231"/>
      <c r="CF54" s="1232"/>
    </row>
    <row r="55" spans="1:84" ht="13.5" customHeight="1">
      <c r="A55" s="1237"/>
      <c r="B55" s="1238"/>
      <c r="C55" s="1238"/>
      <c r="D55" s="1238"/>
      <c r="E55" s="1238"/>
      <c r="F55" s="1238"/>
      <c r="G55" s="1238"/>
      <c r="H55" s="1238"/>
      <c r="I55" s="1239"/>
      <c r="J55" s="1229"/>
      <c r="K55" s="1229"/>
      <c r="L55" s="1229"/>
      <c r="M55" s="1229"/>
      <c r="N55" s="1229"/>
      <c r="O55" s="1229"/>
      <c r="P55" s="1229"/>
      <c r="Q55" s="1229"/>
      <c r="R55" s="1229"/>
      <c r="S55" s="1229"/>
      <c r="T55" s="1229"/>
      <c r="U55" s="1229"/>
      <c r="V55" s="1229"/>
      <c r="W55" s="1229"/>
      <c r="X55" s="1229"/>
      <c r="Y55" s="1229"/>
      <c r="Z55" s="1229"/>
      <c r="AA55" s="1229"/>
      <c r="AB55" s="1229"/>
      <c r="AC55" s="1229"/>
      <c r="AD55" s="1229"/>
      <c r="AE55" s="1229"/>
      <c r="AF55" s="1229"/>
      <c r="AG55" s="1229"/>
      <c r="AH55" s="1229"/>
      <c r="AI55" s="1229"/>
      <c r="AJ55" s="1229"/>
      <c r="AK55" s="1229"/>
      <c r="AL55" s="1229"/>
      <c r="AM55" s="1229"/>
      <c r="AN55" s="1229"/>
      <c r="AO55" s="1229"/>
      <c r="AP55" s="1229"/>
      <c r="AQ55" s="1229"/>
      <c r="AR55" s="1229"/>
      <c r="AS55" s="1229"/>
      <c r="AT55" s="1229"/>
      <c r="AU55" s="1229"/>
      <c r="AV55" s="1229"/>
      <c r="AW55" s="1229"/>
      <c r="AX55" s="1229"/>
      <c r="AY55" s="1229"/>
      <c r="AZ55" s="1229"/>
      <c r="BA55" s="1229"/>
      <c r="BB55" s="1229"/>
      <c r="BC55" s="1229"/>
      <c r="BD55" s="1229"/>
      <c r="BE55" s="1229"/>
      <c r="BF55" s="1229"/>
      <c r="BG55" s="1229"/>
      <c r="BH55" s="1229"/>
      <c r="BI55" s="1229"/>
      <c r="BJ55" s="1229"/>
      <c r="BK55" s="1229"/>
      <c r="BL55" s="1229"/>
      <c r="BM55" s="1229"/>
      <c r="BN55" s="1229"/>
      <c r="BO55" s="1229"/>
      <c r="BP55" s="1229"/>
      <c r="BQ55" s="1229"/>
      <c r="BR55" s="1229"/>
      <c r="BS55" s="1229"/>
      <c r="BT55" s="1229"/>
      <c r="BU55" s="1229"/>
      <c r="BV55" s="1229"/>
      <c r="BW55" s="1229"/>
      <c r="BX55" s="1229"/>
      <c r="BY55" s="1229"/>
      <c r="BZ55" s="1229"/>
      <c r="CA55" s="1229"/>
      <c r="CB55" s="1229"/>
      <c r="CC55" s="1229"/>
      <c r="CD55" s="1233"/>
      <c r="CE55" s="1234"/>
      <c r="CF55" s="1235"/>
    </row>
    <row r="56" spans="1:84" ht="13.5" customHeight="1">
      <c r="A56" s="1237"/>
      <c r="B56" s="1238"/>
      <c r="C56" s="1238"/>
      <c r="D56" s="1238"/>
      <c r="E56" s="1238"/>
      <c r="F56" s="1238"/>
      <c r="G56" s="1238"/>
      <c r="H56" s="1238"/>
      <c r="I56" s="1239"/>
      <c r="J56" s="1229"/>
      <c r="K56" s="1229"/>
      <c r="L56" s="1229"/>
      <c r="M56" s="1229"/>
      <c r="N56" s="1229"/>
      <c r="O56" s="1229"/>
      <c r="P56" s="1229"/>
      <c r="Q56" s="1229"/>
      <c r="R56" s="1229"/>
      <c r="S56" s="1229"/>
      <c r="T56" s="1229"/>
      <c r="U56" s="1229"/>
      <c r="V56" s="1229"/>
      <c r="W56" s="1229"/>
      <c r="X56" s="1229"/>
      <c r="Y56" s="1229"/>
      <c r="Z56" s="1229"/>
      <c r="AA56" s="1229"/>
      <c r="AB56" s="1229"/>
      <c r="AC56" s="1229"/>
      <c r="AD56" s="1229"/>
      <c r="AE56" s="1229"/>
      <c r="AF56" s="1229"/>
      <c r="AG56" s="1229"/>
      <c r="AH56" s="1229"/>
      <c r="AI56" s="1229"/>
      <c r="AJ56" s="1229"/>
      <c r="AK56" s="1229"/>
      <c r="AL56" s="1229"/>
      <c r="AM56" s="1229"/>
      <c r="AN56" s="1229"/>
      <c r="AO56" s="1229"/>
      <c r="AP56" s="1229"/>
      <c r="AQ56" s="1229"/>
      <c r="AR56" s="1229"/>
      <c r="AS56" s="1229"/>
      <c r="AT56" s="1229"/>
      <c r="AU56" s="1229"/>
      <c r="AV56" s="1229"/>
      <c r="AW56" s="1229"/>
      <c r="AX56" s="1229"/>
      <c r="AY56" s="1229"/>
      <c r="AZ56" s="1229"/>
      <c r="BA56" s="1229"/>
      <c r="BB56" s="1229"/>
      <c r="BC56" s="1229"/>
      <c r="BD56" s="1229"/>
      <c r="BE56" s="1229"/>
      <c r="BF56" s="1229"/>
      <c r="BG56" s="1229"/>
      <c r="BH56" s="1229"/>
      <c r="BI56" s="1229"/>
      <c r="BJ56" s="1229"/>
      <c r="BK56" s="1229"/>
      <c r="BL56" s="1229"/>
      <c r="BM56" s="1229"/>
      <c r="BN56" s="1229"/>
      <c r="BO56" s="1229"/>
      <c r="BP56" s="1229"/>
      <c r="BQ56" s="1229"/>
      <c r="BR56" s="1229"/>
      <c r="BS56" s="1229"/>
      <c r="BT56" s="1229"/>
      <c r="BU56" s="1229"/>
      <c r="BV56" s="1229"/>
      <c r="BW56" s="1229"/>
      <c r="BX56" s="1229"/>
      <c r="BY56" s="1229"/>
      <c r="BZ56" s="1229"/>
      <c r="CA56" s="1229"/>
      <c r="CB56" s="1229"/>
      <c r="CC56" s="1229"/>
      <c r="CD56" s="1230"/>
      <c r="CE56" s="1231"/>
      <c r="CF56" s="1232"/>
    </row>
    <row r="57" spans="1:84" ht="13.5" customHeight="1">
      <c r="A57" s="1237"/>
      <c r="B57" s="1238"/>
      <c r="C57" s="1238"/>
      <c r="D57" s="1238"/>
      <c r="E57" s="1238"/>
      <c r="F57" s="1238"/>
      <c r="G57" s="1238"/>
      <c r="H57" s="1238"/>
      <c r="I57" s="1239"/>
      <c r="J57" s="1229"/>
      <c r="K57" s="1229"/>
      <c r="L57" s="1229"/>
      <c r="M57" s="1229"/>
      <c r="N57" s="1229"/>
      <c r="O57" s="1229"/>
      <c r="P57" s="1229"/>
      <c r="Q57" s="1229"/>
      <c r="R57" s="1229"/>
      <c r="S57" s="1229"/>
      <c r="T57" s="1229"/>
      <c r="U57" s="1229"/>
      <c r="V57" s="1229"/>
      <c r="W57" s="1229"/>
      <c r="X57" s="1229"/>
      <c r="Y57" s="1229"/>
      <c r="Z57" s="1229"/>
      <c r="AA57" s="1229"/>
      <c r="AB57" s="1229"/>
      <c r="AC57" s="1229"/>
      <c r="AD57" s="1229"/>
      <c r="AE57" s="1229"/>
      <c r="AF57" s="1229"/>
      <c r="AG57" s="1229"/>
      <c r="AH57" s="1229"/>
      <c r="AI57" s="1229"/>
      <c r="AJ57" s="1229"/>
      <c r="AK57" s="1229"/>
      <c r="AL57" s="1229"/>
      <c r="AM57" s="1229"/>
      <c r="AN57" s="1229"/>
      <c r="AO57" s="1229"/>
      <c r="AP57" s="1229"/>
      <c r="AQ57" s="1229"/>
      <c r="AR57" s="1229"/>
      <c r="AS57" s="1229"/>
      <c r="AT57" s="1229"/>
      <c r="AU57" s="1229"/>
      <c r="AV57" s="1229"/>
      <c r="AW57" s="1229"/>
      <c r="AX57" s="1229"/>
      <c r="AY57" s="1229"/>
      <c r="AZ57" s="1229"/>
      <c r="BA57" s="1229"/>
      <c r="BB57" s="1229"/>
      <c r="BC57" s="1229"/>
      <c r="BD57" s="1229"/>
      <c r="BE57" s="1229"/>
      <c r="BF57" s="1229"/>
      <c r="BG57" s="1229"/>
      <c r="BH57" s="1229"/>
      <c r="BI57" s="1229"/>
      <c r="BJ57" s="1229"/>
      <c r="BK57" s="1229"/>
      <c r="BL57" s="1229"/>
      <c r="BM57" s="1229"/>
      <c r="BN57" s="1229"/>
      <c r="BO57" s="1229"/>
      <c r="BP57" s="1229"/>
      <c r="BQ57" s="1229"/>
      <c r="BR57" s="1229"/>
      <c r="BS57" s="1229"/>
      <c r="BT57" s="1229"/>
      <c r="BU57" s="1229"/>
      <c r="BV57" s="1229"/>
      <c r="BW57" s="1229"/>
      <c r="BX57" s="1229"/>
      <c r="BY57" s="1229"/>
      <c r="BZ57" s="1229"/>
      <c r="CA57" s="1229"/>
      <c r="CB57" s="1229"/>
      <c r="CC57" s="1229"/>
      <c r="CD57" s="1233"/>
      <c r="CE57" s="1234"/>
      <c r="CF57" s="1235"/>
    </row>
    <row r="58" spans="1:84" ht="13.5" customHeight="1">
      <c r="A58" s="1237"/>
      <c r="B58" s="1238"/>
      <c r="C58" s="1238"/>
      <c r="D58" s="1238"/>
      <c r="E58" s="1238"/>
      <c r="F58" s="1238"/>
      <c r="G58" s="1238"/>
      <c r="H58" s="1238"/>
      <c r="I58" s="1239"/>
      <c r="J58" s="1229"/>
      <c r="K58" s="1229"/>
      <c r="L58" s="1229"/>
      <c r="M58" s="1229"/>
      <c r="N58" s="1229"/>
      <c r="O58" s="1229"/>
      <c r="P58" s="1229"/>
      <c r="Q58" s="1229"/>
      <c r="R58" s="1229"/>
      <c r="S58" s="1229"/>
      <c r="T58" s="1229"/>
      <c r="U58" s="1229"/>
      <c r="V58" s="1229"/>
      <c r="W58" s="1229"/>
      <c r="X58" s="1229"/>
      <c r="Y58" s="1229"/>
      <c r="Z58" s="1229"/>
      <c r="AA58" s="1229"/>
      <c r="AB58" s="1229"/>
      <c r="AC58" s="1229"/>
      <c r="AD58" s="1229"/>
      <c r="AE58" s="1229"/>
      <c r="AF58" s="1229"/>
      <c r="AG58" s="1229"/>
      <c r="AH58" s="1229"/>
      <c r="AI58" s="1229"/>
      <c r="AJ58" s="1229"/>
      <c r="AK58" s="1229"/>
      <c r="AL58" s="1229"/>
      <c r="AM58" s="1229"/>
      <c r="AN58" s="1229"/>
      <c r="AO58" s="1229"/>
      <c r="AP58" s="1229"/>
      <c r="AQ58" s="1229"/>
      <c r="AR58" s="1229"/>
      <c r="AS58" s="1229"/>
      <c r="AT58" s="1229"/>
      <c r="AU58" s="1229"/>
      <c r="AV58" s="1229"/>
      <c r="AW58" s="1229"/>
      <c r="AX58" s="1229"/>
      <c r="AY58" s="1229"/>
      <c r="AZ58" s="1229"/>
      <c r="BA58" s="1229"/>
      <c r="BB58" s="1229"/>
      <c r="BC58" s="1229"/>
      <c r="BD58" s="1229"/>
      <c r="BE58" s="1229"/>
      <c r="BF58" s="1229"/>
      <c r="BG58" s="1229"/>
      <c r="BH58" s="1229"/>
      <c r="BI58" s="1229"/>
      <c r="BJ58" s="1229"/>
      <c r="BK58" s="1229"/>
      <c r="BL58" s="1229"/>
      <c r="BM58" s="1229"/>
      <c r="BN58" s="1229"/>
      <c r="BO58" s="1229"/>
      <c r="BP58" s="1229"/>
      <c r="BQ58" s="1229"/>
      <c r="BR58" s="1229"/>
      <c r="BS58" s="1229"/>
      <c r="BT58" s="1229"/>
      <c r="BU58" s="1229"/>
      <c r="BV58" s="1229"/>
      <c r="BW58" s="1229"/>
      <c r="BX58" s="1229"/>
      <c r="BY58" s="1229"/>
      <c r="BZ58" s="1229"/>
      <c r="CA58" s="1229"/>
      <c r="CB58" s="1229"/>
      <c r="CC58" s="1229"/>
      <c r="CD58" s="1230"/>
      <c r="CE58" s="1231"/>
      <c r="CF58" s="1232"/>
    </row>
    <row r="59" spans="1:84" ht="13.5" customHeight="1">
      <c r="A59" s="1237"/>
      <c r="B59" s="1238"/>
      <c r="C59" s="1238"/>
      <c r="D59" s="1238"/>
      <c r="E59" s="1238"/>
      <c r="F59" s="1238"/>
      <c r="G59" s="1238"/>
      <c r="H59" s="1238"/>
      <c r="I59" s="1239"/>
      <c r="J59" s="1229"/>
      <c r="K59" s="1229"/>
      <c r="L59" s="1229"/>
      <c r="M59" s="1229"/>
      <c r="N59" s="1229"/>
      <c r="O59" s="1229"/>
      <c r="P59" s="1229"/>
      <c r="Q59" s="1229"/>
      <c r="R59" s="1229"/>
      <c r="S59" s="1229"/>
      <c r="T59" s="1229"/>
      <c r="U59" s="1229"/>
      <c r="V59" s="1229"/>
      <c r="W59" s="1229"/>
      <c r="X59" s="1229"/>
      <c r="Y59" s="1229"/>
      <c r="Z59" s="1229"/>
      <c r="AA59" s="1229"/>
      <c r="AB59" s="1229"/>
      <c r="AC59" s="1229"/>
      <c r="AD59" s="1229"/>
      <c r="AE59" s="1229"/>
      <c r="AF59" s="1229"/>
      <c r="AG59" s="1229"/>
      <c r="AH59" s="1229"/>
      <c r="AI59" s="1229"/>
      <c r="AJ59" s="1229"/>
      <c r="AK59" s="1229"/>
      <c r="AL59" s="1229"/>
      <c r="AM59" s="1229"/>
      <c r="AN59" s="1229"/>
      <c r="AO59" s="1229"/>
      <c r="AP59" s="1229"/>
      <c r="AQ59" s="1229"/>
      <c r="AR59" s="1229"/>
      <c r="AS59" s="1229"/>
      <c r="AT59" s="1229"/>
      <c r="AU59" s="1229"/>
      <c r="AV59" s="1229"/>
      <c r="AW59" s="1229"/>
      <c r="AX59" s="1229"/>
      <c r="AY59" s="1229"/>
      <c r="AZ59" s="1229"/>
      <c r="BA59" s="1229"/>
      <c r="BB59" s="1229"/>
      <c r="BC59" s="1229"/>
      <c r="BD59" s="1229"/>
      <c r="BE59" s="1229"/>
      <c r="BF59" s="1229"/>
      <c r="BG59" s="1229"/>
      <c r="BH59" s="1229"/>
      <c r="BI59" s="1229"/>
      <c r="BJ59" s="1229"/>
      <c r="BK59" s="1229"/>
      <c r="BL59" s="1229"/>
      <c r="BM59" s="1229"/>
      <c r="BN59" s="1229"/>
      <c r="BO59" s="1229"/>
      <c r="BP59" s="1229"/>
      <c r="BQ59" s="1229"/>
      <c r="BR59" s="1229"/>
      <c r="BS59" s="1229"/>
      <c r="BT59" s="1229"/>
      <c r="BU59" s="1229"/>
      <c r="BV59" s="1229"/>
      <c r="BW59" s="1229"/>
      <c r="BX59" s="1229"/>
      <c r="BY59" s="1229"/>
      <c r="BZ59" s="1229"/>
      <c r="CA59" s="1229"/>
      <c r="CB59" s="1229"/>
      <c r="CC59" s="1229"/>
      <c r="CD59" s="1233"/>
      <c r="CE59" s="1234"/>
      <c r="CF59" s="1235"/>
    </row>
    <row r="60" spans="1:84" ht="13.5" customHeight="1">
      <c r="A60" s="1237"/>
      <c r="B60" s="1238"/>
      <c r="C60" s="1238"/>
      <c r="D60" s="1238"/>
      <c r="E60" s="1238"/>
      <c r="F60" s="1238"/>
      <c r="G60" s="1238"/>
      <c r="H60" s="1238"/>
      <c r="I60" s="1239"/>
      <c r="J60" s="1229"/>
      <c r="K60" s="1229"/>
      <c r="L60" s="1229"/>
      <c r="M60" s="1229"/>
      <c r="N60" s="1229"/>
      <c r="O60" s="1229"/>
      <c r="P60" s="1229"/>
      <c r="Q60" s="1229"/>
      <c r="R60" s="1229"/>
      <c r="S60" s="1229"/>
      <c r="T60" s="1229"/>
      <c r="U60" s="1229"/>
      <c r="V60" s="1229"/>
      <c r="W60" s="1229"/>
      <c r="X60" s="1229"/>
      <c r="Y60" s="1229"/>
      <c r="Z60" s="1229"/>
      <c r="AA60" s="1229"/>
      <c r="AB60" s="1229"/>
      <c r="AC60" s="1229"/>
      <c r="AD60" s="1229"/>
      <c r="AE60" s="1229"/>
      <c r="AF60" s="1229"/>
      <c r="AG60" s="1229"/>
      <c r="AH60" s="1229"/>
      <c r="AI60" s="1229"/>
      <c r="AJ60" s="1229"/>
      <c r="AK60" s="1229"/>
      <c r="AL60" s="1229"/>
      <c r="AM60" s="1229"/>
      <c r="AN60" s="1229"/>
      <c r="AO60" s="1229"/>
      <c r="AP60" s="1229"/>
      <c r="AQ60" s="1229"/>
      <c r="AR60" s="1229"/>
      <c r="AS60" s="1229"/>
      <c r="AT60" s="1229"/>
      <c r="AU60" s="1229"/>
      <c r="AV60" s="1229"/>
      <c r="AW60" s="1229"/>
      <c r="AX60" s="1229"/>
      <c r="AY60" s="1229"/>
      <c r="AZ60" s="1229"/>
      <c r="BA60" s="1229"/>
      <c r="BB60" s="1229"/>
      <c r="BC60" s="1229"/>
      <c r="BD60" s="1229"/>
      <c r="BE60" s="1229"/>
      <c r="BF60" s="1229"/>
      <c r="BG60" s="1229"/>
      <c r="BH60" s="1229"/>
      <c r="BI60" s="1229"/>
      <c r="BJ60" s="1229"/>
      <c r="BK60" s="1229"/>
      <c r="BL60" s="1229"/>
      <c r="BM60" s="1229"/>
      <c r="BN60" s="1229"/>
      <c r="BO60" s="1229"/>
      <c r="BP60" s="1229"/>
      <c r="BQ60" s="1229"/>
      <c r="BR60" s="1229"/>
      <c r="BS60" s="1229"/>
      <c r="BT60" s="1229"/>
      <c r="BU60" s="1229"/>
      <c r="BV60" s="1229"/>
      <c r="BW60" s="1229"/>
      <c r="BX60" s="1229"/>
      <c r="BY60" s="1229"/>
      <c r="BZ60" s="1229"/>
      <c r="CA60" s="1229"/>
      <c r="CB60" s="1229"/>
      <c r="CC60" s="1229"/>
      <c r="CD60" s="1230"/>
      <c r="CE60" s="1231"/>
      <c r="CF60" s="1232"/>
    </row>
    <row r="61" spans="1:84" ht="13.5" customHeight="1">
      <c r="A61" s="1237"/>
      <c r="B61" s="1238"/>
      <c r="C61" s="1238"/>
      <c r="D61" s="1238"/>
      <c r="E61" s="1238"/>
      <c r="F61" s="1238"/>
      <c r="G61" s="1238"/>
      <c r="H61" s="1238"/>
      <c r="I61" s="1239"/>
      <c r="J61" s="1229"/>
      <c r="K61" s="1229"/>
      <c r="L61" s="1229"/>
      <c r="M61" s="1229"/>
      <c r="N61" s="1229"/>
      <c r="O61" s="1229"/>
      <c r="P61" s="1229"/>
      <c r="Q61" s="1229"/>
      <c r="R61" s="1229"/>
      <c r="S61" s="1229"/>
      <c r="T61" s="1229"/>
      <c r="U61" s="1229"/>
      <c r="V61" s="1229"/>
      <c r="W61" s="1229"/>
      <c r="X61" s="1229"/>
      <c r="Y61" s="1229"/>
      <c r="Z61" s="1229"/>
      <c r="AA61" s="1229"/>
      <c r="AB61" s="1229"/>
      <c r="AC61" s="1229"/>
      <c r="AD61" s="1229"/>
      <c r="AE61" s="1229"/>
      <c r="AF61" s="1229"/>
      <c r="AG61" s="1229"/>
      <c r="AH61" s="1229"/>
      <c r="AI61" s="1229"/>
      <c r="AJ61" s="1229"/>
      <c r="AK61" s="1229"/>
      <c r="AL61" s="1229"/>
      <c r="AM61" s="1229"/>
      <c r="AN61" s="1229"/>
      <c r="AO61" s="1229"/>
      <c r="AP61" s="1229"/>
      <c r="AQ61" s="1229"/>
      <c r="AR61" s="1229"/>
      <c r="AS61" s="1229"/>
      <c r="AT61" s="1229"/>
      <c r="AU61" s="1229"/>
      <c r="AV61" s="1229"/>
      <c r="AW61" s="1229"/>
      <c r="AX61" s="1229"/>
      <c r="AY61" s="1229"/>
      <c r="AZ61" s="1229"/>
      <c r="BA61" s="1229"/>
      <c r="BB61" s="1229"/>
      <c r="BC61" s="1229"/>
      <c r="BD61" s="1229"/>
      <c r="BE61" s="1229"/>
      <c r="BF61" s="1229"/>
      <c r="BG61" s="1229"/>
      <c r="BH61" s="1229"/>
      <c r="BI61" s="1229"/>
      <c r="BJ61" s="1229"/>
      <c r="BK61" s="1229"/>
      <c r="BL61" s="1229"/>
      <c r="BM61" s="1229"/>
      <c r="BN61" s="1229"/>
      <c r="BO61" s="1229"/>
      <c r="BP61" s="1229"/>
      <c r="BQ61" s="1229"/>
      <c r="BR61" s="1229"/>
      <c r="BS61" s="1229"/>
      <c r="BT61" s="1229"/>
      <c r="BU61" s="1229"/>
      <c r="BV61" s="1229"/>
      <c r="BW61" s="1229"/>
      <c r="BX61" s="1229"/>
      <c r="BY61" s="1229"/>
      <c r="BZ61" s="1229"/>
      <c r="CA61" s="1229"/>
      <c r="CB61" s="1229"/>
      <c r="CC61" s="1229"/>
      <c r="CD61" s="1233"/>
      <c r="CE61" s="1234"/>
      <c r="CF61" s="1235"/>
    </row>
    <row r="62" spans="1:84" ht="13.5" customHeight="1">
      <c r="A62" s="1237"/>
      <c r="B62" s="1238"/>
      <c r="C62" s="1238"/>
      <c r="D62" s="1238"/>
      <c r="E62" s="1238"/>
      <c r="F62" s="1238"/>
      <c r="G62" s="1238"/>
      <c r="H62" s="1238"/>
      <c r="I62" s="1239"/>
      <c r="J62" s="1229"/>
      <c r="K62" s="1229"/>
      <c r="L62" s="1229"/>
      <c r="M62" s="1229"/>
      <c r="N62" s="1229"/>
      <c r="O62" s="1229"/>
      <c r="P62" s="1229"/>
      <c r="Q62" s="1229"/>
      <c r="R62" s="1229"/>
      <c r="S62" s="1229"/>
      <c r="T62" s="1229"/>
      <c r="U62" s="1229"/>
      <c r="V62" s="1229"/>
      <c r="W62" s="1229"/>
      <c r="X62" s="1229"/>
      <c r="Y62" s="1229"/>
      <c r="Z62" s="1229"/>
      <c r="AA62" s="1229"/>
      <c r="AB62" s="1229"/>
      <c r="AC62" s="1229"/>
      <c r="AD62" s="1229"/>
      <c r="AE62" s="1229"/>
      <c r="AF62" s="1229"/>
      <c r="AG62" s="1229"/>
      <c r="AH62" s="1229"/>
      <c r="AI62" s="1229"/>
      <c r="AJ62" s="1229"/>
      <c r="AK62" s="1229"/>
      <c r="AL62" s="1229"/>
      <c r="AM62" s="1229"/>
      <c r="AN62" s="1229"/>
      <c r="AO62" s="1229"/>
      <c r="AP62" s="1229"/>
      <c r="AQ62" s="1229"/>
      <c r="AR62" s="1229"/>
      <c r="AS62" s="1229"/>
      <c r="AT62" s="1229"/>
      <c r="AU62" s="1229"/>
      <c r="AV62" s="1229"/>
      <c r="AW62" s="1229"/>
      <c r="AX62" s="1229"/>
      <c r="AY62" s="1229"/>
      <c r="AZ62" s="1229"/>
      <c r="BA62" s="1229"/>
      <c r="BB62" s="1229"/>
      <c r="BC62" s="1229"/>
      <c r="BD62" s="1229"/>
      <c r="BE62" s="1229"/>
      <c r="BF62" s="1229"/>
      <c r="BG62" s="1229"/>
      <c r="BH62" s="1229"/>
      <c r="BI62" s="1229"/>
      <c r="BJ62" s="1229"/>
      <c r="BK62" s="1229"/>
      <c r="BL62" s="1229"/>
      <c r="BM62" s="1229"/>
      <c r="BN62" s="1229"/>
      <c r="BO62" s="1229"/>
      <c r="BP62" s="1229"/>
      <c r="BQ62" s="1229"/>
      <c r="BR62" s="1229"/>
      <c r="BS62" s="1229"/>
      <c r="BT62" s="1229"/>
      <c r="BU62" s="1229"/>
      <c r="BV62" s="1229"/>
      <c r="BW62" s="1229"/>
      <c r="BX62" s="1229"/>
      <c r="BY62" s="1229"/>
      <c r="BZ62" s="1229"/>
      <c r="CA62" s="1229"/>
      <c r="CB62" s="1229"/>
      <c r="CC62" s="1229"/>
      <c r="CD62" s="1230"/>
      <c r="CE62" s="1231"/>
      <c r="CF62" s="1232"/>
    </row>
    <row r="63" spans="1:84" ht="13.5" customHeight="1">
      <c r="A63" s="1237"/>
      <c r="B63" s="1238"/>
      <c r="C63" s="1238"/>
      <c r="D63" s="1238"/>
      <c r="E63" s="1238"/>
      <c r="F63" s="1238"/>
      <c r="G63" s="1238"/>
      <c r="H63" s="1238"/>
      <c r="I63" s="1239"/>
      <c r="J63" s="1229"/>
      <c r="K63" s="1229"/>
      <c r="L63" s="1229"/>
      <c r="M63" s="1229"/>
      <c r="N63" s="1229"/>
      <c r="O63" s="1229"/>
      <c r="P63" s="1229"/>
      <c r="Q63" s="1229"/>
      <c r="R63" s="1229"/>
      <c r="S63" s="1229"/>
      <c r="T63" s="1229"/>
      <c r="U63" s="1229"/>
      <c r="V63" s="1229"/>
      <c r="W63" s="1229"/>
      <c r="X63" s="1229"/>
      <c r="Y63" s="1229"/>
      <c r="Z63" s="1229"/>
      <c r="AA63" s="1229"/>
      <c r="AB63" s="1229"/>
      <c r="AC63" s="1229"/>
      <c r="AD63" s="1229"/>
      <c r="AE63" s="1229"/>
      <c r="AF63" s="1229"/>
      <c r="AG63" s="1229"/>
      <c r="AH63" s="1229"/>
      <c r="AI63" s="1229"/>
      <c r="AJ63" s="1229"/>
      <c r="AK63" s="1229"/>
      <c r="AL63" s="1229"/>
      <c r="AM63" s="1229"/>
      <c r="AN63" s="1229"/>
      <c r="AO63" s="1229"/>
      <c r="AP63" s="1229"/>
      <c r="AQ63" s="1229"/>
      <c r="AR63" s="1229"/>
      <c r="AS63" s="1229"/>
      <c r="AT63" s="1229"/>
      <c r="AU63" s="1229"/>
      <c r="AV63" s="1229"/>
      <c r="AW63" s="1229"/>
      <c r="AX63" s="1229"/>
      <c r="AY63" s="1229"/>
      <c r="AZ63" s="1229"/>
      <c r="BA63" s="1229"/>
      <c r="BB63" s="1229"/>
      <c r="BC63" s="1229"/>
      <c r="BD63" s="1229"/>
      <c r="BE63" s="1229"/>
      <c r="BF63" s="1229"/>
      <c r="BG63" s="1229"/>
      <c r="BH63" s="1229"/>
      <c r="BI63" s="1229"/>
      <c r="BJ63" s="1229"/>
      <c r="BK63" s="1229"/>
      <c r="BL63" s="1229"/>
      <c r="BM63" s="1229"/>
      <c r="BN63" s="1229"/>
      <c r="BO63" s="1229"/>
      <c r="BP63" s="1229"/>
      <c r="BQ63" s="1229"/>
      <c r="BR63" s="1229"/>
      <c r="BS63" s="1229"/>
      <c r="BT63" s="1229"/>
      <c r="BU63" s="1229"/>
      <c r="BV63" s="1229"/>
      <c r="BW63" s="1229"/>
      <c r="BX63" s="1229"/>
      <c r="BY63" s="1229"/>
      <c r="BZ63" s="1229"/>
      <c r="CA63" s="1229"/>
      <c r="CB63" s="1229"/>
      <c r="CC63" s="1229"/>
      <c r="CD63" s="1233"/>
      <c r="CE63" s="1234"/>
      <c r="CF63" s="1235"/>
    </row>
    <row r="64" spans="1:84" ht="13.5" customHeight="1">
      <c r="A64" s="1237"/>
      <c r="B64" s="1238"/>
      <c r="C64" s="1238"/>
      <c r="D64" s="1238"/>
      <c r="E64" s="1238"/>
      <c r="F64" s="1238"/>
      <c r="G64" s="1238"/>
      <c r="H64" s="1238"/>
      <c r="I64" s="1239"/>
      <c r="J64" s="1229"/>
      <c r="K64" s="1229"/>
      <c r="L64" s="1229"/>
      <c r="M64" s="1229"/>
      <c r="N64" s="1229"/>
      <c r="O64" s="1229"/>
      <c r="P64" s="1229"/>
      <c r="Q64" s="1229"/>
      <c r="R64" s="1229"/>
      <c r="S64" s="1229"/>
      <c r="T64" s="1229"/>
      <c r="U64" s="1229"/>
      <c r="V64" s="1229"/>
      <c r="W64" s="1229"/>
      <c r="X64" s="1229"/>
      <c r="Y64" s="1229"/>
      <c r="Z64" s="1229"/>
      <c r="AA64" s="1229"/>
      <c r="AB64" s="1229"/>
      <c r="AC64" s="1229"/>
      <c r="AD64" s="1229"/>
      <c r="AE64" s="1229"/>
      <c r="AF64" s="1229"/>
      <c r="AG64" s="1229"/>
      <c r="AH64" s="1229"/>
      <c r="AI64" s="1229"/>
      <c r="AJ64" s="1229"/>
      <c r="AK64" s="1229"/>
      <c r="AL64" s="1229"/>
      <c r="AM64" s="1229"/>
      <c r="AN64" s="1229"/>
      <c r="AO64" s="1229"/>
      <c r="AP64" s="1229"/>
      <c r="AQ64" s="1229"/>
      <c r="AR64" s="1229"/>
      <c r="AS64" s="1229"/>
      <c r="AT64" s="1229"/>
      <c r="AU64" s="1229"/>
      <c r="AV64" s="1229"/>
      <c r="AW64" s="1229"/>
      <c r="AX64" s="1229"/>
      <c r="AY64" s="1229"/>
      <c r="AZ64" s="1229"/>
      <c r="BA64" s="1229"/>
      <c r="BB64" s="1229"/>
      <c r="BC64" s="1229"/>
      <c r="BD64" s="1229"/>
      <c r="BE64" s="1229"/>
      <c r="BF64" s="1229"/>
      <c r="BG64" s="1229"/>
      <c r="BH64" s="1229"/>
      <c r="BI64" s="1229"/>
      <c r="BJ64" s="1229"/>
      <c r="BK64" s="1229"/>
      <c r="BL64" s="1229"/>
      <c r="BM64" s="1229"/>
      <c r="BN64" s="1229"/>
      <c r="BO64" s="1229"/>
      <c r="BP64" s="1229"/>
      <c r="BQ64" s="1229"/>
      <c r="BR64" s="1229"/>
      <c r="BS64" s="1229"/>
      <c r="BT64" s="1229"/>
      <c r="BU64" s="1229"/>
      <c r="BV64" s="1229"/>
      <c r="BW64" s="1229"/>
      <c r="BX64" s="1229"/>
      <c r="BY64" s="1229"/>
      <c r="BZ64" s="1229"/>
      <c r="CA64" s="1229"/>
      <c r="CB64" s="1229"/>
      <c r="CC64" s="1229"/>
      <c r="CD64" s="1230"/>
      <c r="CE64" s="1231"/>
      <c r="CF64" s="1232"/>
    </row>
    <row r="65" spans="1:84" ht="13.5" customHeight="1">
      <c r="A65" s="1237"/>
      <c r="B65" s="1238"/>
      <c r="C65" s="1238"/>
      <c r="D65" s="1238"/>
      <c r="E65" s="1238"/>
      <c r="F65" s="1238"/>
      <c r="G65" s="1238"/>
      <c r="H65" s="1238"/>
      <c r="I65" s="1239"/>
      <c r="J65" s="1229"/>
      <c r="K65" s="1229"/>
      <c r="L65" s="1229"/>
      <c r="M65" s="1229"/>
      <c r="N65" s="1229"/>
      <c r="O65" s="1229"/>
      <c r="P65" s="1229"/>
      <c r="Q65" s="1229"/>
      <c r="R65" s="1229"/>
      <c r="S65" s="1229"/>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33"/>
      <c r="CE65" s="1234"/>
      <c r="CF65" s="1235"/>
    </row>
    <row r="66" spans="1:84" ht="13.5" customHeight="1">
      <c r="A66" s="1237"/>
      <c r="B66" s="1238"/>
      <c r="C66" s="1238"/>
      <c r="D66" s="1238"/>
      <c r="E66" s="1238"/>
      <c r="F66" s="1238"/>
      <c r="G66" s="1238"/>
      <c r="H66" s="1238"/>
      <c r="I66" s="1239"/>
      <c r="J66" s="1229"/>
      <c r="K66" s="1229"/>
      <c r="L66" s="1229"/>
      <c r="M66" s="1229"/>
      <c r="N66" s="1229"/>
      <c r="O66" s="1229"/>
      <c r="P66" s="1229"/>
      <c r="Q66" s="1229"/>
      <c r="R66" s="1229"/>
      <c r="S66" s="1229"/>
      <c r="T66" s="1229"/>
      <c r="U66" s="1229"/>
      <c r="V66" s="1229"/>
      <c r="W66" s="1229"/>
      <c r="X66" s="1229"/>
      <c r="Y66" s="1229"/>
      <c r="Z66" s="1229"/>
      <c r="AA66" s="1229"/>
      <c r="AB66" s="1229"/>
      <c r="AC66" s="1229"/>
      <c r="AD66" s="1229"/>
      <c r="AE66" s="1229"/>
      <c r="AF66" s="1229"/>
      <c r="AG66" s="1229"/>
      <c r="AH66" s="1229"/>
      <c r="AI66" s="1229"/>
      <c r="AJ66" s="1229"/>
      <c r="AK66" s="1229"/>
      <c r="AL66" s="1229"/>
      <c r="AM66" s="1229"/>
      <c r="AN66" s="1229"/>
      <c r="AO66" s="1229"/>
      <c r="AP66" s="1229"/>
      <c r="AQ66" s="1229"/>
      <c r="AR66" s="1229"/>
      <c r="AS66" s="1229"/>
      <c r="AT66" s="1229"/>
      <c r="AU66" s="1229"/>
      <c r="AV66" s="1229"/>
      <c r="AW66" s="1229"/>
      <c r="AX66" s="1229"/>
      <c r="AY66" s="1229"/>
      <c r="AZ66" s="1229"/>
      <c r="BA66" s="1229"/>
      <c r="BB66" s="1229"/>
      <c r="BC66" s="1229"/>
      <c r="BD66" s="1229"/>
      <c r="BE66" s="1229"/>
      <c r="BF66" s="1229"/>
      <c r="BG66" s="1229"/>
      <c r="BH66" s="1229"/>
      <c r="BI66" s="1229"/>
      <c r="BJ66" s="1229"/>
      <c r="BK66" s="1229"/>
      <c r="BL66" s="1229"/>
      <c r="BM66" s="1229"/>
      <c r="BN66" s="1229"/>
      <c r="BO66" s="1229"/>
      <c r="BP66" s="1229"/>
      <c r="BQ66" s="1229"/>
      <c r="BR66" s="1229"/>
      <c r="BS66" s="1229"/>
      <c r="BT66" s="1229"/>
      <c r="BU66" s="1229"/>
      <c r="BV66" s="1229"/>
      <c r="BW66" s="1229"/>
      <c r="BX66" s="1229"/>
      <c r="BY66" s="1229"/>
      <c r="BZ66" s="1229"/>
      <c r="CA66" s="1229"/>
      <c r="CB66" s="1229"/>
      <c r="CC66" s="1229"/>
      <c r="CD66" s="1230"/>
      <c r="CE66" s="1231"/>
      <c r="CF66" s="1232"/>
    </row>
    <row r="67" spans="1:84" ht="13.5" customHeight="1">
      <c r="A67" s="1237"/>
      <c r="B67" s="1238"/>
      <c r="C67" s="1238"/>
      <c r="D67" s="1238"/>
      <c r="E67" s="1238"/>
      <c r="F67" s="1238"/>
      <c r="G67" s="1238"/>
      <c r="H67" s="1238"/>
      <c r="I67" s="1239"/>
      <c r="J67" s="1229"/>
      <c r="K67" s="1229"/>
      <c r="L67" s="1229"/>
      <c r="M67" s="1229"/>
      <c r="N67" s="1229"/>
      <c r="O67" s="1229"/>
      <c r="P67" s="1229"/>
      <c r="Q67" s="1229"/>
      <c r="R67" s="1229"/>
      <c r="S67" s="1229"/>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c r="AV67" s="1229"/>
      <c r="AW67" s="1229"/>
      <c r="AX67" s="1229"/>
      <c r="AY67" s="1229"/>
      <c r="AZ67" s="1229"/>
      <c r="BA67" s="1229"/>
      <c r="BB67" s="1229"/>
      <c r="BC67" s="1229"/>
      <c r="BD67" s="1229"/>
      <c r="BE67" s="1229"/>
      <c r="BF67" s="1229"/>
      <c r="BG67" s="1229"/>
      <c r="BH67" s="1229"/>
      <c r="BI67" s="1229"/>
      <c r="BJ67" s="1229"/>
      <c r="BK67" s="1229"/>
      <c r="BL67" s="1229"/>
      <c r="BM67" s="1229"/>
      <c r="BN67" s="1229"/>
      <c r="BO67" s="1229"/>
      <c r="BP67" s="1229"/>
      <c r="BQ67" s="1229"/>
      <c r="BR67" s="1229"/>
      <c r="BS67" s="1229"/>
      <c r="BT67" s="1229"/>
      <c r="BU67" s="1229"/>
      <c r="BV67" s="1229"/>
      <c r="BW67" s="1229"/>
      <c r="BX67" s="1229"/>
      <c r="BY67" s="1229"/>
      <c r="BZ67" s="1229"/>
      <c r="CA67" s="1229"/>
      <c r="CB67" s="1229"/>
      <c r="CC67" s="1229"/>
      <c r="CD67" s="1233"/>
      <c r="CE67" s="1234"/>
      <c r="CF67" s="1235"/>
    </row>
    <row r="68" spans="1:84" ht="13.5" customHeight="1">
      <c r="A68" s="1236" t="s">
        <v>124</v>
      </c>
      <c r="B68" s="1236"/>
      <c r="C68" s="1236"/>
      <c r="D68" s="1236"/>
      <c r="E68" s="15" t="s">
        <v>125</v>
      </c>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row>
    <row r="69" spans="1:84" ht="13.5" customHeight="1">
      <c r="A69" s="577"/>
      <c r="B69" s="577"/>
      <c r="C69" s="577"/>
      <c r="D69" s="577"/>
      <c r="E69" s="15" t="s">
        <v>1659</v>
      </c>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row>
    <row r="70" spans="1:84" ht="13.5" customHeight="1">
      <c r="A70" s="15"/>
      <c r="B70" s="15"/>
      <c r="C70" s="15"/>
      <c r="D70" s="15"/>
      <c r="E70" s="15" t="s">
        <v>1660</v>
      </c>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row>
    <row r="71" spans="1:84">
      <c r="E71" s="15" t="s">
        <v>1662</v>
      </c>
    </row>
  </sheetData>
  <mergeCells count="833">
    <mergeCell ref="A2:CC2"/>
    <mergeCell ref="BW3:CC3"/>
    <mergeCell ref="O8:X8"/>
    <mergeCell ref="AY10:AY11"/>
    <mergeCell ref="AZ10:BD11"/>
    <mergeCell ref="BE10:BE11"/>
    <mergeCell ref="BF10:BJ11"/>
    <mergeCell ref="BK10:BK11"/>
    <mergeCell ref="AT10:AX11"/>
    <mergeCell ref="A8:C8"/>
    <mergeCell ref="E8:K8"/>
    <mergeCell ref="H10:I11"/>
    <mergeCell ref="J10:N11"/>
    <mergeCell ref="O10:O11"/>
    <mergeCell ref="P10:T11"/>
    <mergeCell ref="A7:C7"/>
    <mergeCell ref="AM10:AM11"/>
    <mergeCell ref="AN10:AR11"/>
    <mergeCell ref="AS10:AS11"/>
    <mergeCell ref="U10:U11"/>
    <mergeCell ref="V10:Z11"/>
    <mergeCell ref="AA10:AA11"/>
    <mergeCell ref="AB10:AF11"/>
    <mergeCell ref="AG10:AG11"/>
    <mergeCell ref="AH10:AL11"/>
    <mergeCell ref="AR12:AS13"/>
    <mergeCell ref="AH12:AI13"/>
    <mergeCell ref="AJ12:AK13"/>
    <mergeCell ref="AL12:AM13"/>
    <mergeCell ref="AN12:AO13"/>
    <mergeCell ref="AP12:AQ13"/>
    <mergeCell ref="AF12:AG13"/>
    <mergeCell ref="T12:U13"/>
    <mergeCell ref="V12:W13"/>
    <mergeCell ref="X12:Y13"/>
    <mergeCell ref="Z12:AA13"/>
    <mergeCell ref="AB12:AC13"/>
    <mergeCell ref="AD12:AE13"/>
    <mergeCell ref="H12:I13"/>
    <mergeCell ref="J12:K13"/>
    <mergeCell ref="L12:M13"/>
    <mergeCell ref="N12:O13"/>
    <mergeCell ref="P12:Q13"/>
    <mergeCell ref="R12:S13"/>
    <mergeCell ref="AR14:AS15"/>
    <mergeCell ref="X14:Y15"/>
    <mergeCell ref="Z14:AA15"/>
    <mergeCell ref="AB14:AC15"/>
    <mergeCell ref="AD14:AE15"/>
    <mergeCell ref="AF14:AG15"/>
    <mergeCell ref="AH14:AI15"/>
    <mergeCell ref="A14:I15"/>
    <mergeCell ref="J14:K15"/>
    <mergeCell ref="L14:M15"/>
    <mergeCell ref="N14:O15"/>
    <mergeCell ref="P14:Q15"/>
    <mergeCell ref="R14:S15"/>
    <mergeCell ref="T14:U15"/>
    <mergeCell ref="V14:W15"/>
    <mergeCell ref="J16:K17"/>
    <mergeCell ref="L16:M17"/>
    <mergeCell ref="N16:O17"/>
    <mergeCell ref="P16:Q17"/>
    <mergeCell ref="R16:S17"/>
    <mergeCell ref="AJ14:AK15"/>
    <mergeCell ref="AL14:AM15"/>
    <mergeCell ref="AN14:AO15"/>
    <mergeCell ref="AP14:AQ15"/>
    <mergeCell ref="AR16:AS17"/>
    <mergeCell ref="AH16:AI17"/>
    <mergeCell ref="AJ16:AK17"/>
    <mergeCell ref="AL16:AM17"/>
    <mergeCell ref="AN16:AO17"/>
    <mergeCell ref="AP16:AQ17"/>
    <mergeCell ref="AT16:AU17"/>
    <mergeCell ref="AV16:AW17"/>
    <mergeCell ref="A18:I19"/>
    <mergeCell ref="J18:K19"/>
    <mergeCell ref="L18:M19"/>
    <mergeCell ref="N18:O19"/>
    <mergeCell ref="P18:Q19"/>
    <mergeCell ref="R18:S19"/>
    <mergeCell ref="T18:U19"/>
    <mergeCell ref="V18:W19"/>
    <mergeCell ref="AF16:AG17"/>
    <mergeCell ref="T16:U17"/>
    <mergeCell ref="V16:W17"/>
    <mergeCell ref="X16:Y17"/>
    <mergeCell ref="Z16:AA17"/>
    <mergeCell ref="AB16:AC17"/>
    <mergeCell ref="AD16:AE17"/>
    <mergeCell ref="A16:I17"/>
    <mergeCell ref="AN18:AO19"/>
    <mergeCell ref="AP18:AQ19"/>
    <mergeCell ref="AR18:AS19"/>
    <mergeCell ref="AR20:AS21"/>
    <mergeCell ref="X18:Y19"/>
    <mergeCell ref="Z18:AA19"/>
    <mergeCell ref="AB18:AC19"/>
    <mergeCell ref="AD18:AE19"/>
    <mergeCell ref="AF18:AG19"/>
    <mergeCell ref="AH18:AI19"/>
    <mergeCell ref="AN20:AO21"/>
    <mergeCell ref="AP20:AQ21"/>
    <mergeCell ref="A20:I21"/>
    <mergeCell ref="J20:K21"/>
    <mergeCell ref="AJ22:AK23"/>
    <mergeCell ref="L20:M21"/>
    <mergeCell ref="N20:O21"/>
    <mergeCell ref="P20:Q21"/>
    <mergeCell ref="R20:S21"/>
    <mergeCell ref="AJ18:AK19"/>
    <mergeCell ref="AL18:AM19"/>
    <mergeCell ref="AF20:AG21"/>
    <mergeCell ref="AH20:AI21"/>
    <mergeCell ref="AJ20:AK21"/>
    <mergeCell ref="AL20:AM21"/>
    <mergeCell ref="T20:U21"/>
    <mergeCell ref="V20:W21"/>
    <mergeCell ref="X20:Y21"/>
    <mergeCell ref="Z20:AA21"/>
    <mergeCell ref="AB20:AC21"/>
    <mergeCell ref="AD20:AE21"/>
    <mergeCell ref="AT22:AU23"/>
    <mergeCell ref="AV22:AW23"/>
    <mergeCell ref="A22:I23"/>
    <mergeCell ref="J22:K23"/>
    <mergeCell ref="L22:M23"/>
    <mergeCell ref="N22:O23"/>
    <mergeCell ref="P22:Q23"/>
    <mergeCell ref="R22:S23"/>
    <mergeCell ref="T22:U23"/>
    <mergeCell ref="V22:W23"/>
    <mergeCell ref="AR22:AS23"/>
    <mergeCell ref="X22:Y23"/>
    <mergeCell ref="Z22:AA23"/>
    <mergeCell ref="AB22:AC23"/>
    <mergeCell ref="AD22:AE23"/>
    <mergeCell ref="AF22:AG23"/>
    <mergeCell ref="AH22:AI23"/>
    <mergeCell ref="AL22:AM23"/>
    <mergeCell ref="AN22:AO23"/>
    <mergeCell ref="AP22:AQ23"/>
    <mergeCell ref="AR24:AS25"/>
    <mergeCell ref="AH24:AI25"/>
    <mergeCell ref="AJ24:AK25"/>
    <mergeCell ref="AL24:AM25"/>
    <mergeCell ref="AN24:AO25"/>
    <mergeCell ref="AP24:AQ25"/>
    <mergeCell ref="A24:I25"/>
    <mergeCell ref="J24:K25"/>
    <mergeCell ref="L24:M25"/>
    <mergeCell ref="N24:O25"/>
    <mergeCell ref="P24:Q25"/>
    <mergeCell ref="R24:S25"/>
    <mergeCell ref="R26:S27"/>
    <mergeCell ref="T26:U27"/>
    <mergeCell ref="V26:W27"/>
    <mergeCell ref="AF24:AG25"/>
    <mergeCell ref="T24:U25"/>
    <mergeCell ref="V24:W25"/>
    <mergeCell ref="X24:Y25"/>
    <mergeCell ref="Z24:AA25"/>
    <mergeCell ref="AB24:AC25"/>
    <mergeCell ref="AD24:AE25"/>
    <mergeCell ref="AN26:AO27"/>
    <mergeCell ref="AP26:AQ27"/>
    <mergeCell ref="AR26:AS27"/>
    <mergeCell ref="AR28:AS29"/>
    <mergeCell ref="X26:Y27"/>
    <mergeCell ref="Z26:AA27"/>
    <mergeCell ref="AB26:AC27"/>
    <mergeCell ref="AD26:AE27"/>
    <mergeCell ref="AF26:AG27"/>
    <mergeCell ref="AH26:AI27"/>
    <mergeCell ref="AN28:AO29"/>
    <mergeCell ref="AP28:AQ29"/>
    <mergeCell ref="A28:I29"/>
    <mergeCell ref="J28:K29"/>
    <mergeCell ref="AJ30:AK31"/>
    <mergeCell ref="L28:M29"/>
    <mergeCell ref="N28:O29"/>
    <mergeCell ref="P28:Q29"/>
    <mergeCell ref="R28:S29"/>
    <mergeCell ref="AJ26:AK27"/>
    <mergeCell ref="AL26:AM27"/>
    <mergeCell ref="AF28:AG29"/>
    <mergeCell ref="AH28:AI29"/>
    <mergeCell ref="AJ28:AK29"/>
    <mergeCell ref="AL28:AM29"/>
    <mergeCell ref="T28:U29"/>
    <mergeCell ref="V28:W29"/>
    <mergeCell ref="X28:Y29"/>
    <mergeCell ref="Z28:AA29"/>
    <mergeCell ref="AB28:AC29"/>
    <mergeCell ref="AD28:AE29"/>
    <mergeCell ref="A26:I27"/>
    <mergeCell ref="J26:K27"/>
    <mergeCell ref="L26:M27"/>
    <mergeCell ref="N26:O27"/>
    <mergeCell ref="P26:Q27"/>
    <mergeCell ref="A42:C42"/>
    <mergeCell ref="A32:D32"/>
    <mergeCell ref="A37:CC37"/>
    <mergeCell ref="BW38:CC38"/>
    <mergeCell ref="AL30:AM31"/>
    <mergeCell ref="AN30:AO31"/>
    <mergeCell ref="AP30:AQ31"/>
    <mergeCell ref="AR30:AS31"/>
    <mergeCell ref="X30:Y31"/>
    <mergeCell ref="Z30:AA31"/>
    <mergeCell ref="AB30:AC31"/>
    <mergeCell ref="AD30:AE31"/>
    <mergeCell ref="AF30:AG31"/>
    <mergeCell ref="AH30:AI31"/>
    <mergeCell ref="A30:I31"/>
    <mergeCell ref="J30:K31"/>
    <mergeCell ref="L30:M31"/>
    <mergeCell ref="N30:O31"/>
    <mergeCell ref="P30:Q31"/>
    <mergeCell ref="R30:S31"/>
    <mergeCell ref="T30:U31"/>
    <mergeCell ref="V30:W31"/>
    <mergeCell ref="L48:M49"/>
    <mergeCell ref="N48:O49"/>
    <mergeCell ref="P48:Q49"/>
    <mergeCell ref="R48:S49"/>
    <mergeCell ref="AA46:AA47"/>
    <mergeCell ref="AB46:AF47"/>
    <mergeCell ref="AG46:AG47"/>
    <mergeCell ref="AH46:AL47"/>
    <mergeCell ref="AM46:AM47"/>
    <mergeCell ref="AR48:AS49"/>
    <mergeCell ref="AH48:AI49"/>
    <mergeCell ref="AJ48:AK49"/>
    <mergeCell ref="AL48:AM49"/>
    <mergeCell ref="AN48:AO49"/>
    <mergeCell ref="AP48:AQ49"/>
    <mergeCell ref="AT50:AU51"/>
    <mergeCell ref="AV50:AW51"/>
    <mergeCell ref="A50:I51"/>
    <mergeCell ref="J50:K51"/>
    <mergeCell ref="L50:M51"/>
    <mergeCell ref="N50:O51"/>
    <mergeCell ref="P50:Q51"/>
    <mergeCell ref="R50:S51"/>
    <mergeCell ref="T50:U51"/>
    <mergeCell ref="V50:W51"/>
    <mergeCell ref="AF48:AG49"/>
    <mergeCell ref="T48:U49"/>
    <mergeCell ref="V48:W49"/>
    <mergeCell ref="X48:Y49"/>
    <mergeCell ref="Z48:AA49"/>
    <mergeCell ref="AB48:AC49"/>
    <mergeCell ref="AD48:AE49"/>
    <mergeCell ref="J48:K49"/>
    <mergeCell ref="AJ50:AK51"/>
    <mergeCell ref="AL50:AM51"/>
    <mergeCell ref="AN50:AO51"/>
    <mergeCell ref="AP50:AQ51"/>
    <mergeCell ref="AR50:AS51"/>
    <mergeCell ref="AR52:AS53"/>
    <mergeCell ref="X50:Y51"/>
    <mergeCell ref="Z50:AA51"/>
    <mergeCell ref="AB50:AC51"/>
    <mergeCell ref="AD50:AE51"/>
    <mergeCell ref="AF50:AG51"/>
    <mergeCell ref="AH50:AI51"/>
    <mergeCell ref="AH52:AI53"/>
    <mergeCell ref="AJ52:AK53"/>
    <mergeCell ref="AL52:AM53"/>
    <mergeCell ref="AN52:AO53"/>
    <mergeCell ref="AP52:AQ53"/>
    <mergeCell ref="AF52:AG53"/>
    <mergeCell ref="T52:U53"/>
    <mergeCell ref="V52:W53"/>
    <mergeCell ref="X52:Y53"/>
    <mergeCell ref="Z52:AA53"/>
    <mergeCell ref="AB52:AC53"/>
    <mergeCell ref="AD52:AE53"/>
    <mergeCell ref="A54:I55"/>
    <mergeCell ref="J54:K55"/>
    <mergeCell ref="L54:M55"/>
    <mergeCell ref="N54:O55"/>
    <mergeCell ref="P54:Q55"/>
    <mergeCell ref="R54:S55"/>
    <mergeCell ref="T54:U55"/>
    <mergeCell ref="V54:W55"/>
    <mergeCell ref="A52:I53"/>
    <mergeCell ref="J52:K53"/>
    <mergeCell ref="L52:M53"/>
    <mergeCell ref="N52:O53"/>
    <mergeCell ref="P52:Q53"/>
    <mergeCell ref="R52:S53"/>
    <mergeCell ref="P56:Q57"/>
    <mergeCell ref="R56:S57"/>
    <mergeCell ref="AL54:AM55"/>
    <mergeCell ref="AN54:AO55"/>
    <mergeCell ref="AP54:AQ55"/>
    <mergeCell ref="AR54:AS55"/>
    <mergeCell ref="X54:Y55"/>
    <mergeCell ref="Z54:AA55"/>
    <mergeCell ref="AB54:AC55"/>
    <mergeCell ref="AD54:AE55"/>
    <mergeCell ref="AF54:AG55"/>
    <mergeCell ref="AH54:AI55"/>
    <mergeCell ref="AJ54:AK55"/>
    <mergeCell ref="AR56:AS57"/>
    <mergeCell ref="AH56:AI57"/>
    <mergeCell ref="AJ56:AK57"/>
    <mergeCell ref="AL56:AM57"/>
    <mergeCell ref="AN56:AO57"/>
    <mergeCell ref="AP56:AQ57"/>
    <mergeCell ref="AT56:AU57"/>
    <mergeCell ref="AV56:AW57"/>
    <mergeCell ref="A58:I59"/>
    <mergeCell ref="J58:K59"/>
    <mergeCell ref="L58:M59"/>
    <mergeCell ref="N58:O59"/>
    <mergeCell ref="P58:Q59"/>
    <mergeCell ref="R58:S59"/>
    <mergeCell ref="T58:U59"/>
    <mergeCell ref="V58:W59"/>
    <mergeCell ref="AF56:AG57"/>
    <mergeCell ref="T56:U57"/>
    <mergeCell ref="V56:W57"/>
    <mergeCell ref="X56:Y57"/>
    <mergeCell ref="Z56:AA57"/>
    <mergeCell ref="AB56:AC57"/>
    <mergeCell ref="AD56:AE57"/>
    <mergeCell ref="A56:I57"/>
    <mergeCell ref="AN58:AO59"/>
    <mergeCell ref="AP58:AQ59"/>
    <mergeCell ref="AR58:AS59"/>
    <mergeCell ref="J56:K57"/>
    <mergeCell ref="L56:M57"/>
    <mergeCell ref="N56:O57"/>
    <mergeCell ref="X58:Y59"/>
    <mergeCell ref="Z58:AA59"/>
    <mergeCell ref="AB58:AC59"/>
    <mergeCell ref="AD58:AE59"/>
    <mergeCell ref="AF58:AG59"/>
    <mergeCell ref="AH58:AI59"/>
    <mergeCell ref="A60:I61"/>
    <mergeCell ref="J60:K61"/>
    <mergeCell ref="AN60:AO61"/>
    <mergeCell ref="L60:M61"/>
    <mergeCell ref="N60:O61"/>
    <mergeCell ref="P60:Q61"/>
    <mergeCell ref="R60:S61"/>
    <mergeCell ref="AJ58:AK59"/>
    <mergeCell ref="AL58:AM59"/>
    <mergeCell ref="AF60:AG61"/>
    <mergeCell ref="AH60:AI61"/>
    <mergeCell ref="AJ60:AK61"/>
    <mergeCell ref="AL60:AM61"/>
    <mergeCell ref="T60:U61"/>
    <mergeCell ref="V60:W61"/>
    <mergeCell ref="X60:Y61"/>
    <mergeCell ref="Z60:AA61"/>
    <mergeCell ref="AB60:AC61"/>
    <mergeCell ref="AD60:AE61"/>
    <mergeCell ref="AR62:AS63"/>
    <mergeCell ref="X62:Y63"/>
    <mergeCell ref="Z62:AA63"/>
    <mergeCell ref="AB62:AC63"/>
    <mergeCell ref="AD62:AE63"/>
    <mergeCell ref="AF62:AG63"/>
    <mergeCell ref="AH62:AI63"/>
    <mergeCell ref="AR60:AS61"/>
    <mergeCell ref="AP60:AQ61"/>
    <mergeCell ref="AT62:AU63"/>
    <mergeCell ref="AV62:AW63"/>
    <mergeCell ref="AJ62:AK63"/>
    <mergeCell ref="A64:I65"/>
    <mergeCell ref="J64:K65"/>
    <mergeCell ref="L64:M65"/>
    <mergeCell ref="N64:O65"/>
    <mergeCell ref="P64:Q65"/>
    <mergeCell ref="R64:S65"/>
    <mergeCell ref="AL62:AM63"/>
    <mergeCell ref="AN62:AO63"/>
    <mergeCell ref="AP62:AQ63"/>
    <mergeCell ref="A62:I63"/>
    <mergeCell ref="J62:K63"/>
    <mergeCell ref="L62:M63"/>
    <mergeCell ref="N62:O63"/>
    <mergeCell ref="P62:Q63"/>
    <mergeCell ref="R62:S63"/>
    <mergeCell ref="T62:U63"/>
    <mergeCell ref="V62:W63"/>
    <mergeCell ref="AR64:AS65"/>
    <mergeCell ref="AF64:AG65"/>
    <mergeCell ref="AH64:AI65"/>
    <mergeCell ref="AJ64:AK65"/>
    <mergeCell ref="AL64:AM65"/>
    <mergeCell ref="AN64:AO65"/>
    <mergeCell ref="AP64:AQ65"/>
    <mergeCell ref="T64:U65"/>
    <mergeCell ref="V64:W65"/>
    <mergeCell ref="X64:Y65"/>
    <mergeCell ref="Z64:AA65"/>
    <mergeCell ref="AB64:AC65"/>
    <mergeCell ref="AD64:AE65"/>
    <mergeCell ref="BL10:BP11"/>
    <mergeCell ref="BQ10:BQ11"/>
    <mergeCell ref="BR10:BV11"/>
    <mergeCell ref="BW10:BW11"/>
    <mergeCell ref="BX10:CB11"/>
    <mergeCell ref="CC10:CC11"/>
    <mergeCell ref="CD10:CF11"/>
    <mergeCell ref="AT12:AU13"/>
    <mergeCell ref="AV12:AW13"/>
    <mergeCell ref="AX12:AY13"/>
    <mergeCell ref="AZ12:BA13"/>
    <mergeCell ref="BB12:BC13"/>
    <mergeCell ref="BD12:BE13"/>
    <mergeCell ref="BF12:BG13"/>
    <mergeCell ref="BH12:BI13"/>
    <mergeCell ref="BJ12:BK13"/>
    <mergeCell ref="BL12:BM13"/>
    <mergeCell ref="BN12:BO13"/>
    <mergeCell ref="BP12:BQ13"/>
    <mergeCell ref="BR12:BS13"/>
    <mergeCell ref="BT12:BU13"/>
    <mergeCell ref="BV12:BW13"/>
    <mergeCell ref="BX12:BY13"/>
    <mergeCell ref="BZ12:CA13"/>
    <mergeCell ref="CB12:CC13"/>
    <mergeCell ref="CD12:CF13"/>
    <mergeCell ref="AT14:AU15"/>
    <mergeCell ref="AV14:AW15"/>
    <mergeCell ref="AX14:AY15"/>
    <mergeCell ref="AZ14:BA15"/>
    <mergeCell ref="BB14:BC15"/>
    <mergeCell ref="BD14:BE15"/>
    <mergeCell ref="BF14:BG15"/>
    <mergeCell ref="BH14:BI15"/>
    <mergeCell ref="BJ14:BK15"/>
    <mergeCell ref="BL14:BM15"/>
    <mergeCell ref="BN14:BO15"/>
    <mergeCell ref="BP14:BQ15"/>
    <mergeCell ref="BR14:BS15"/>
    <mergeCell ref="BT14:BU15"/>
    <mergeCell ref="BV14:BW15"/>
    <mergeCell ref="BX14:BY15"/>
    <mergeCell ref="BZ14:CA15"/>
    <mergeCell ref="CB14:CC15"/>
    <mergeCell ref="CD14:CF15"/>
    <mergeCell ref="AX16:AY17"/>
    <mergeCell ref="AZ16:BA17"/>
    <mergeCell ref="BB16:BC17"/>
    <mergeCell ref="BD16:BE17"/>
    <mergeCell ref="BF16:BG17"/>
    <mergeCell ref="BH16:BI17"/>
    <mergeCell ref="BJ16:BK17"/>
    <mergeCell ref="BL16:BM17"/>
    <mergeCell ref="BN16:BO17"/>
    <mergeCell ref="BP16:BQ17"/>
    <mergeCell ref="BR16:BS17"/>
    <mergeCell ref="BT16:BU17"/>
    <mergeCell ref="BV16:BW17"/>
    <mergeCell ref="BX16:BY17"/>
    <mergeCell ref="BZ16:CA17"/>
    <mergeCell ref="CB16:CC17"/>
    <mergeCell ref="CD16:CF17"/>
    <mergeCell ref="AT18:AU19"/>
    <mergeCell ref="AV18:AW19"/>
    <mergeCell ref="AX18:AY19"/>
    <mergeCell ref="AZ18:BA19"/>
    <mergeCell ref="BB18:BC19"/>
    <mergeCell ref="BD18:BE19"/>
    <mergeCell ref="BF18:BG19"/>
    <mergeCell ref="BH18:BI19"/>
    <mergeCell ref="BJ18:BK19"/>
    <mergeCell ref="BL18:BM19"/>
    <mergeCell ref="BN18:BO19"/>
    <mergeCell ref="BP18:BQ19"/>
    <mergeCell ref="BR18:BS19"/>
    <mergeCell ref="BT18:BU19"/>
    <mergeCell ref="BV18:BW19"/>
    <mergeCell ref="BX18:BY19"/>
    <mergeCell ref="BZ18:CA19"/>
    <mergeCell ref="CB18:CC19"/>
    <mergeCell ref="CD18:CF19"/>
    <mergeCell ref="AT20:AU21"/>
    <mergeCell ref="AV20:AW21"/>
    <mergeCell ref="AX20:AY21"/>
    <mergeCell ref="AZ20:BA21"/>
    <mergeCell ref="BB20:BC21"/>
    <mergeCell ref="BD20:BE21"/>
    <mergeCell ref="BF20:BG21"/>
    <mergeCell ref="BH20:BI21"/>
    <mergeCell ref="BJ20:BK21"/>
    <mergeCell ref="BL20:BM21"/>
    <mergeCell ref="BN20:BO21"/>
    <mergeCell ref="BP20:BQ21"/>
    <mergeCell ref="BR20:BS21"/>
    <mergeCell ref="BT20:BU21"/>
    <mergeCell ref="BV20:BW21"/>
    <mergeCell ref="BX20:BY21"/>
    <mergeCell ref="BZ20:CA21"/>
    <mergeCell ref="CB20:CC21"/>
    <mergeCell ref="CD20:CF21"/>
    <mergeCell ref="AX22:AY23"/>
    <mergeCell ref="AZ22:BA23"/>
    <mergeCell ref="BB22:BC23"/>
    <mergeCell ref="BD22:BE23"/>
    <mergeCell ref="BF22:BG23"/>
    <mergeCell ref="BH22:BI23"/>
    <mergeCell ref="BJ22:BK23"/>
    <mergeCell ref="BL22:BM23"/>
    <mergeCell ref="BN22:BO23"/>
    <mergeCell ref="BP22:BQ23"/>
    <mergeCell ref="BR22:BS23"/>
    <mergeCell ref="BT22:BU23"/>
    <mergeCell ref="BV22:BW23"/>
    <mergeCell ref="BX22:BY23"/>
    <mergeCell ref="BZ22:CA23"/>
    <mergeCell ref="CB22:CC23"/>
    <mergeCell ref="CD22:CF23"/>
    <mergeCell ref="AT24:AU25"/>
    <mergeCell ref="AV24:AW25"/>
    <mergeCell ref="AX24:AY25"/>
    <mergeCell ref="AZ24:BA25"/>
    <mergeCell ref="BB24:BC25"/>
    <mergeCell ref="BD24:BE25"/>
    <mergeCell ref="BF24:BG25"/>
    <mergeCell ref="BH24:BI25"/>
    <mergeCell ref="BJ24:BK25"/>
    <mergeCell ref="BL24:BM25"/>
    <mergeCell ref="BN24:BO25"/>
    <mergeCell ref="BP24:BQ25"/>
    <mergeCell ref="BR24:BS25"/>
    <mergeCell ref="BT24:BU25"/>
    <mergeCell ref="BV24:BW25"/>
    <mergeCell ref="BX24:BY25"/>
    <mergeCell ref="BZ24:CA25"/>
    <mergeCell ref="CB24:CC25"/>
    <mergeCell ref="CD24:CF25"/>
    <mergeCell ref="AT26:AU27"/>
    <mergeCell ref="AV26:AW27"/>
    <mergeCell ref="AX26:AY27"/>
    <mergeCell ref="AZ26:BA27"/>
    <mergeCell ref="BB26:BC27"/>
    <mergeCell ref="BD26:BE27"/>
    <mergeCell ref="BF26:BG27"/>
    <mergeCell ref="BH26:BI27"/>
    <mergeCell ref="BJ26:BK27"/>
    <mergeCell ref="BL26:BM27"/>
    <mergeCell ref="BN26:BO27"/>
    <mergeCell ref="BP26:BQ27"/>
    <mergeCell ref="BR26:BS27"/>
    <mergeCell ref="BT26:BU27"/>
    <mergeCell ref="BV26:BW27"/>
    <mergeCell ref="BX26:BY27"/>
    <mergeCell ref="BZ26:CA27"/>
    <mergeCell ref="CB26:CC27"/>
    <mergeCell ref="CD26:CF27"/>
    <mergeCell ref="BT28:BU29"/>
    <mergeCell ref="BV28:BW29"/>
    <mergeCell ref="BX28:BY29"/>
    <mergeCell ref="BZ28:CA29"/>
    <mergeCell ref="CB28:CC29"/>
    <mergeCell ref="AT28:AU29"/>
    <mergeCell ref="AV28:AW29"/>
    <mergeCell ref="AX28:AY29"/>
    <mergeCell ref="AZ28:BA29"/>
    <mergeCell ref="BB28:BC29"/>
    <mergeCell ref="BD28:BE29"/>
    <mergeCell ref="BF28:BG29"/>
    <mergeCell ref="BH28:BI29"/>
    <mergeCell ref="BJ28:BK29"/>
    <mergeCell ref="CD28:CF29"/>
    <mergeCell ref="AT30:AU31"/>
    <mergeCell ref="AV30:AW31"/>
    <mergeCell ref="AX30:AY31"/>
    <mergeCell ref="AZ30:BA31"/>
    <mergeCell ref="BB30:BC31"/>
    <mergeCell ref="BD30:BE31"/>
    <mergeCell ref="BF30:BG31"/>
    <mergeCell ref="BH30:BI31"/>
    <mergeCell ref="BJ30:BK31"/>
    <mergeCell ref="BL30:BM31"/>
    <mergeCell ref="BN30:BO31"/>
    <mergeCell ref="BP30:BQ31"/>
    <mergeCell ref="BR30:BS31"/>
    <mergeCell ref="BT30:BU31"/>
    <mergeCell ref="BV30:BW31"/>
    <mergeCell ref="BX30:BY31"/>
    <mergeCell ref="BZ30:CA31"/>
    <mergeCell ref="CB30:CC31"/>
    <mergeCell ref="CD30:CF31"/>
    <mergeCell ref="BL28:BM29"/>
    <mergeCell ref="BN28:BO29"/>
    <mergeCell ref="BP28:BQ29"/>
    <mergeCell ref="BR28:BS29"/>
    <mergeCell ref="AZ46:BD47"/>
    <mergeCell ref="BE46:BE47"/>
    <mergeCell ref="BF46:BJ47"/>
    <mergeCell ref="BK46:BK47"/>
    <mergeCell ref="BL46:BP47"/>
    <mergeCell ref="BQ46:BQ47"/>
    <mergeCell ref="BR46:BV47"/>
    <mergeCell ref="BW46:BW47"/>
    <mergeCell ref="A43:C43"/>
    <mergeCell ref="E43:K43"/>
    <mergeCell ref="O43:X43"/>
    <mergeCell ref="A44:C44"/>
    <mergeCell ref="E44:K44"/>
    <mergeCell ref="O44:X44"/>
    <mergeCell ref="J46:N47"/>
    <mergeCell ref="O46:O47"/>
    <mergeCell ref="P46:T47"/>
    <mergeCell ref="U46:U47"/>
    <mergeCell ref="V46:Z47"/>
    <mergeCell ref="AN46:AR47"/>
    <mergeCell ref="AS46:AS47"/>
    <mergeCell ref="AT46:AX47"/>
    <mergeCell ref="H46:I47"/>
    <mergeCell ref="BX46:CB47"/>
    <mergeCell ref="CC46:CC47"/>
    <mergeCell ref="CD46:CF47"/>
    <mergeCell ref="H48:I49"/>
    <mergeCell ref="AT48:AU49"/>
    <mergeCell ref="AV48:AW49"/>
    <mergeCell ref="AX48:AY49"/>
    <mergeCell ref="AZ48:BA49"/>
    <mergeCell ref="BB48:BC49"/>
    <mergeCell ref="BD48:BE49"/>
    <mergeCell ref="BF48:BG49"/>
    <mergeCell ref="BH48:BI49"/>
    <mergeCell ref="BJ48:BK49"/>
    <mergeCell ref="BL48:BM49"/>
    <mergeCell ref="BN48:BO49"/>
    <mergeCell ref="BP48:BQ49"/>
    <mergeCell ref="BR48:BS49"/>
    <mergeCell ref="BT48:BU49"/>
    <mergeCell ref="BV48:BW49"/>
    <mergeCell ref="BX48:BY49"/>
    <mergeCell ref="BZ48:CA49"/>
    <mergeCell ref="CB48:CC49"/>
    <mergeCell ref="CD48:CF49"/>
    <mergeCell ref="AY46:AY47"/>
    <mergeCell ref="BL52:BM53"/>
    <mergeCell ref="BN52:BO53"/>
    <mergeCell ref="BP52:BQ53"/>
    <mergeCell ref="BR52:BS53"/>
    <mergeCell ref="BT52:BU53"/>
    <mergeCell ref="BV52:BW53"/>
    <mergeCell ref="BX52:BY53"/>
    <mergeCell ref="AX50:AY51"/>
    <mergeCell ref="AZ50:BA51"/>
    <mergeCell ref="BB50:BC51"/>
    <mergeCell ref="BD50:BE51"/>
    <mergeCell ref="BF50:BG51"/>
    <mergeCell ref="BH50:BI51"/>
    <mergeCell ref="BJ50:BK51"/>
    <mergeCell ref="BL50:BM51"/>
    <mergeCell ref="BN50:BO51"/>
    <mergeCell ref="AT52:AU53"/>
    <mergeCell ref="AV52:AW53"/>
    <mergeCell ref="AX52:AY53"/>
    <mergeCell ref="AZ52:BA53"/>
    <mergeCell ref="BB52:BC53"/>
    <mergeCell ref="BD52:BE53"/>
    <mergeCell ref="BF52:BG53"/>
    <mergeCell ref="BH52:BI53"/>
    <mergeCell ref="BJ52:BK53"/>
    <mergeCell ref="CD54:CF55"/>
    <mergeCell ref="BP50:BQ51"/>
    <mergeCell ref="BR50:BS51"/>
    <mergeCell ref="BT50:BU51"/>
    <mergeCell ref="BV50:BW51"/>
    <mergeCell ref="BX50:BY51"/>
    <mergeCell ref="BZ50:CA51"/>
    <mergeCell ref="CB50:CC51"/>
    <mergeCell ref="CD50:CF51"/>
    <mergeCell ref="BJ56:BK57"/>
    <mergeCell ref="BL56:BM57"/>
    <mergeCell ref="BN56:BO57"/>
    <mergeCell ref="BZ52:CA53"/>
    <mergeCell ref="CB52:CC53"/>
    <mergeCell ref="CD52:CF53"/>
    <mergeCell ref="AT54:AU55"/>
    <mergeCell ref="AV54:AW55"/>
    <mergeCell ref="AX54:AY55"/>
    <mergeCell ref="AZ54:BA55"/>
    <mergeCell ref="BB54:BC55"/>
    <mergeCell ref="BD54:BE55"/>
    <mergeCell ref="BF54:BG55"/>
    <mergeCell ref="BH54:BI55"/>
    <mergeCell ref="BJ54:BK55"/>
    <mergeCell ref="BL54:BM55"/>
    <mergeCell ref="BN54:BO55"/>
    <mergeCell ref="BP54:BQ55"/>
    <mergeCell ref="BR54:BS55"/>
    <mergeCell ref="BT54:BU55"/>
    <mergeCell ref="BV54:BW55"/>
    <mergeCell ref="BX54:BY55"/>
    <mergeCell ref="BZ54:CA55"/>
    <mergeCell ref="CB54:CC55"/>
    <mergeCell ref="BZ56:CA57"/>
    <mergeCell ref="CB56:CC57"/>
    <mergeCell ref="CD56:CF57"/>
    <mergeCell ref="AT58:AU59"/>
    <mergeCell ref="AV58:AW59"/>
    <mergeCell ref="AX58:AY59"/>
    <mergeCell ref="AZ58:BA59"/>
    <mergeCell ref="BB58:BC59"/>
    <mergeCell ref="BD58:BE59"/>
    <mergeCell ref="BF58:BG59"/>
    <mergeCell ref="BH58:BI59"/>
    <mergeCell ref="BJ58:BK59"/>
    <mergeCell ref="BL58:BM59"/>
    <mergeCell ref="BN58:BO59"/>
    <mergeCell ref="BP58:BQ59"/>
    <mergeCell ref="BR58:BS59"/>
    <mergeCell ref="BT58:BU59"/>
    <mergeCell ref="BV58:BW59"/>
    <mergeCell ref="BX58:BY59"/>
    <mergeCell ref="AX56:AY57"/>
    <mergeCell ref="AZ56:BA57"/>
    <mergeCell ref="BB56:BC57"/>
    <mergeCell ref="BD56:BE57"/>
    <mergeCell ref="BF56:BG57"/>
    <mergeCell ref="BZ58:CA59"/>
    <mergeCell ref="CB58:CC59"/>
    <mergeCell ref="CD58:CF59"/>
    <mergeCell ref="AT60:AU61"/>
    <mergeCell ref="AV60:AW61"/>
    <mergeCell ref="AX60:AY61"/>
    <mergeCell ref="AZ60:BA61"/>
    <mergeCell ref="BB60:BC61"/>
    <mergeCell ref="BD60:BE61"/>
    <mergeCell ref="BF60:BG61"/>
    <mergeCell ref="BH60:BI61"/>
    <mergeCell ref="BJ60:BK61"/>
    <mergeCell ref="BL60:BM61"/>
    <mergeCell ref="BN60:BO61"/>
    <mergeCell ref="BP60:BQ61"/>
    <mergeCell ref="BR60:BS61"/>
    <mergeCell ref="BT60:BU61"/>
    <mergeCell ref="BV60:BW61"/>
    <mergeCell ref="BX60:BY61"/>
    <mergeCell ref="BZ60:CA61"/>
    <mergeCell ref="CB60:CC61"/>
    <mergeCell ref="CD60:CF61"/>
    <mergeCell ref="BZ62:CA63"/>
    <mergeCell ref="CB62:CC63"/>
    <mergeCell ref="CD62:CF63"/>
    <mergeCell ref="AT64:AU65"/>
    <mergeCell ref="AV64:AW65"/>
    <mergeCell ref="AX64:AY65"/>
    <mergeCell ref="AZ64:BA65"/>
    <mergeCell ref="BB64:BC65"/>
    <mergeCell ref="BD64:BE65"/>
    <mergeCell ref="BF64:BG65"/>
    <mergeCell ref="BH64:BI65"/>
    <mergeCell ref="BJ64:BK65"/>
    <mergeCell ref="BL64:BM65"/>
    <mergeCell ref="BN64:BO65"/>
    <mergeCell ref="BP64:BQ65"/>
    <mergeCell ref="BR64:BS65"/>
    <mergeCell ref="BT64:BU65"/>
    <mergeCell ref="BV64:BW65"/>
    <mergeCell ref="BX64:BY65"/>
    <mergeCell ref="AX62:AY63"/>
    <mergeCell ref="AZ62:BA63"/>
    <mergeCell ref="BB62:BC63"/>
    <mergeCell ref="BD62:BE63"/>
    <mergeCell ref="BF62:BG63"/>
    <mergeCell ref="BZ64:CA65"/>
    <mergeCell ref="CB64:CC65"/>
    <mergeCell ref="CD64:CF65"/>
    <mergeCell ref="A66:I67"/>
    <mergeCell ref="J66:K67"/>
    <mergeCell ref="L66:M67"/>
    <mergeCell ref="N66:O67"/>
    <mergeCell ref="P66:Q67"/>
    <mergeCell ref="R66:S67"/>
    <mergeCell ref="T66:U67"/>
    <mergeCell ref="V66:W67"/>
    <mergeCell ref="X66:Y67"/>
    <mergeCell ref="Z66:AA67"/>
    <mergeCell ref="AB66:AC67"/>
    <mergeCell ref="AD66:AE67"/>
    <mergeCell ref="AF66:AG67"/>
    <mergeCell ref="AH66:AI67"/>
    <mergeCell ref="AJ66:AK67"/>
    <mergeCell ref="AL66:AM67"/>
    <mergeCell ref="AN66:AO67"/>
    <mergeCell ref="AP66:AQ67"/>
    <mergeCell ref="AR66:AS67"/>
    <mergeCell ref="AT66:AU67"/>
    <mergeCell ref="AV66:AW67"/>
    <mergeCell ref="BZ66:CA67"/>
    <mergeCell ref="CB66:CC67"/>
    <mergeCell ref="CD66:CF67"/>
    <mergeCell ref="A68:D68"/>
    <mergeCell ref="AX66:AY67"/>
    <mergeCell ref="AZ66:BA67"/>
    <mergeCell ref="BB66:BC67"/>
    <mergeCell ref="BD66:BE67"/>
    <mergeCell ref="BF66:BG67"/>
    <mergeCell ref="BH66:BI67"/>
    <mergeCell ref="BJ66:BK67"/>
    <mergeCell ref="BL66:BM67"/>
    <mergeCell ref="BN66:BO67"/>
    <mergeCell ref="E4:M4"/>
    <mergeCell ref="E5:L5"/>
    <mergeCell ref="E39:M39"/>
    <mergeCell ref="E40:L40"/>
    <mergeCell ref="BP66:BQ67"/>
    <mergeCell ref="BR66:BS67"/>
    <mergeCell ref="BT66:BU67"/>
    <mergeCell ref="BV66:BW67"/>
    <mergeCell ref="BX66:BY67"/>
    <mergeCell ref="BP62:BQ63"/>
    <mergeCell ref="BR62:BS63"/>
    <mergeCell ref="BT62:BU63"/>
    <mergeCell ref="BV62:BW63"/>
    <mergeCell ref="BX62:BY63"/>
    <mergeCell ref="BH62:BI63"/>
    <mergeCell ref="BJ62:BK63"/>
    <mergeCell ref="BL62:BM63"/>
    <mergeCell ref="BN62:BO63"/>
    <mergeCell ref="BP56:BQ57"/>
    <mergeCell ref="BR56:BS57"/>
    <mergeCell ref="BT56:BU57"/>
    <mergeCell ref="BV56:BW57"/>
    <mergeCell ref="BX56:BY57"/>
    <mergeCell ref="BH56:BI57"/>
  </mergeCells>
  <phoneticPr fontId="2"/>
  <printOptions horizontalCentered="1"/>
  <pageMargins left="0.70866141732283472" right="0.70866141732283472" top="0.74803149606299213" bottom="0.74803149606299213" header="0.31496062992125984" footer="0.31496062992125984"/>
  <pageSetup paperSize="9" scale="59" orientation="landscape" r:id="rId1"/>
  <rowBreaks count="1" manualBreakCount="1">
    <brk id="35" max="86"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4">
    <tabColor rgb="FFF8CBAD"/>
    <pageSetUpPr fitToPage="1"/>
  </sheetPr>
  <dimension ref="A2:K54"/>
  <sheetViews>
    <sheetView showGridLines="0" view="pageBreakPreview" zoomScale="80" zoomScaleNormal="95" zoomScaleSheetLayoutView="80" workbookViewId="0"/>
  </sheetViews>
  <sheetFormatPr defaultColWidth="9" defaultRowHeight="13"/>
  <cols>
    <col min="1" max="1" width="3.08984375" style="27" customWidth="1"/>
    <col min="2" max="2" width="2.6328125" style="27" customWidth="1"/>
    <col min="3" max="3" width="8.36328125" style="27" customWidth="1"/>
    <col min="4" max="9" width="10.36328125" style="27" customWidth="1"/>
    <col min="10" max="10" width="8.36328125" style="27" customWidth="1"/>
    <col min="11" max="11" width="2.6328125" style="27" customWidth="1"/>
    <col min="12" max="12" width="3.08984375" style="27" customWidth="1"/>
    <col min="13" max="16384" width="9" style="27"/>
  </cols>
  <sheetData>
    <row r="2" spans="1:11" ht="9" customHeight="1"/>
    <row r="3" spans="1:11" ht="9" customHeight="1"/>
    <row r="4" spans="1:11" ht="9" customHeight="1"/>
    <row r="5" spans="1:11" ht="16.5">
      <c r="A5" s="28" t="s">
        <v>144</v>
      </c>
      <c r="B5" s="28"/>
      <c r="C5" s="28"/>
      <c r="D5" s="28"/>
      <c r="E5" s="28"/>
      <c r="F5" s="28"/>
      <c r="G5" s="28"/>
      <c r="H5" s="28"/>
      <c r="I5" s="28"/>
      <c r="J5" s="28"/>
      <c r="K5" s="28"/>
    </row>
    <row r="6" spans="1:11" ht="9" customHeight="1"/>
    <row r="7" spans="1:11" ht="9" customHeight="1"/>
    <row r="8" spans="1:11" ht="9" customHeight="1"/>
    <row r="9" spans="1:11">
      <c r="G9" s="29" t="s">
        <v>112</v>
      </c>
      <c r="H9" s="1263"/>
      <c r="I9" s="1263"/>
      <c r="J9" s="1263"/>
      <c r="K9" s="1263"/>
    </row>
    <row r="11" spans="1:11">
      <c r="B11" s="27" t="s">
        <v>145</v>
      </c>
      <c r="G11" s="779"/>
    </row>
    <row r="12" spans="1:11">
      <c r="C12" s="27">
        <f>入力用!B15</f>
        <v>0</v>
      </c>
      <c r="G12" s="779"/>
    </row>
    <row r="13" spans="1:11">
      <c r="C13" s="1283" t="str">
        <f>入力用!B16</f>
        <v>□□　□□</v>
      </c>
      <c r="D13" s="1283"/>
      <c r="E13" s="1283"/>
      <c r="F13" s="779" t="s">
        <v>106</v>
      </c>
    </row>
    <row r="15" spans="1:11">
      <c r="H15" s="1284"/>
      <c r="I15" s="1284"/>
      <c r="J15" s="1284"/>
      <c r="K15" s="1284"/>
    </row>
    <row r="16" spans="1:11">
      <c r="G16" s="27" t="s">
        <v>120</v>
      </c>
      <c r="H16" s="1259">
        <f>入力用!B21</f>
        <v>0</v>
      </c>
      <c r="I16" s="1259"/>
      <c r="J16" s="1259"/>
    </row>
    <row r="17" spans="1:11">
      <c r="H17" s="1259">
        <f>入力用!B20</f>
        <v>0</v>
      </c>
      <c r="I17" s="1259"/>
      <c r="J17" s="1259"/>
    </row>
    <row r="18" spans="1:11" ht="13.5" customHeight="1">
      <c r="H18" s="1259">
        <f>入力用!B22</f>
        <v>0</v>
      </c>
      <c r="I18" s="1259"/>
      <c r="J18" s="1259"/>
    </row>
    <row r="19" spans="1:11" ht="9" customHeight="1"/>
    <row r="20" spans="1:11" ht="9" customHeight="1"/>
    <row r="21" spans="1:11" ht="14">
      <c r="A21" s="780" t="s">
        <v>146</v>
      </c>
      <c r="B21" s="780"/>
      <c r="C21" s="780"/>
      <c r="D21" s="780"/>
      <c r="E21" s="780"/>
      <c r="F21" s="780"/>
      <c r="G21" s="780"/>
      <c r="H21" s="780"/>
      <c r="I21" s="780"/>
      <c r="J21" s="780"/>
      <c r="K21" s="780"/>
    </row>
    <row r="22" spans="1:11" ht="9" customHeight="1">
      <c r="A22" s="781"/>
      <c r="B22" s="781"/>
      <c r="C22" s="781"/>
      <c r="D22" s="781"/>
      <c r="E22" s="781"/>
      <c r="F22" s="781"/>
      <c r="G22" s="781"/>
      <c r="H22" s="781"/>
      <c r="I22" s="781"/>
      <c r="J22" s="781"/>
      <c r="K22" s="781"/>
    </row>
    <row r="23" spans="1:11" ht="9" customHeight="1"/>
    <row r="24" spans="1:11">
      <c r="B24" s="27" t="s">
        <v>1664</v>
      </c>
    </row>
    <row r="25" spans="1:11" ht="9" customHeight="1"/>
    <row r="26" spans="1:11" ht="9" customHeight="1"/>
    <row r="27" spans="1:11" ht="27.75" customHeight="1">
      <c r="B27" s="1264" t="s">
        <v>147</v>
      </c>
      <c r="C27" s="1265"/>
      <c r="D27" s="1266" t="str">
        <f>入力用!B6</f>
        <v>■■事業 ●●地区 ▲-▲工区</v>
      </c>
      <c r="E27" s="1267"/>
      <c r="F27" s="1268"/>
      <c r="G27" s="782" t="s">
        <v>148</v>
      </c>
      <c r="H27" s="1269" t="str">
        <f>入力用!B12</f>
        <v>令和8年4月2日～令和9年3月31日</v>
      </c>
      <c r="I27" s="1270"/>
      <c r="J27" s="1271"/>
      <c r="K27" s="1272"/>
    </row>
    <row r="28" spans="1:11" ht="27" customHeight="1">
      <c r="B28" s="1264" t="s">
        <v>149</v>
      </c>
      <c r="C28" s="1265"/>
      <c r="D28" s="1273">
        <f>入力用!B8</f>
        <v>46113</v>
      </c>
      <c r="E28" s="1274"/>
      <c r="F28" s="1275"/>
      <c r="G28" s="783" t="s">
        <v>150</v>
      </c>
      <c r="H28" s="1276"/>
      <c r="I28" s="1277"/>
      <c r="J28" s="1278"/>
      <c r="K28" s="1279"/>
    </row>
    <row r="29" spans="1:11" ht="27" customHeight="1">
      <c r="B29" s="1264" t="s">
        <v>151</v>
      </c>
      <c r="C29" s="1280"/>
      <c r="D29" s="1265"/>
      <c r="E29" s="30" t="s">
        <v>152</v>
      </c>
      <c r="F29" s="1281"/>
      <c r="G29" s="1281"/>
      <c r="H29" s="1281"/>
      <c r="I29" s="1281"/>
      <c r="J29" s="1281"/>
      <c r="K29" s="1282"/>
    </row>
    <row r="30" spans="1:11" ht="10" customHeight="1">
      <c r="B30" s="31"/>
      <c r="C30" s="32"/>
      <c r="D30" s="32"/>
      <c r="K30" s="33"/>
    </row>
    <row r="31" spans="1:11" ht="19.399999999999999" customHeight="1">
      <c r="B31" s="34"/>
      <c r="C31" s="1260" t="s">
        <v>153</v>
      </c>
      <c r="D31" s="1261"/>
      <c r="E31" s="1261"/>
      <c r="F31" s="1261"/>
      <c r="G31" s="1261"/>
      <c r="H31" s="1261"/>
      <c r="I31" s="1261"/>
      <c r="J31" s="1262"/>
      <c r="K31" s="33"/>
    </row>
    <row r="32" spans="1:11" ht="19.399999999999999" customHeight="1">
      <c r="B32" s="34"/>
      <c r="C32" s="35"/>
      <c r="D32" s="36"/>
      <c r="E32" s="36"/>
      <c r="F32" s="36"/>
      <c r="G32" s="36"/>
      <c r="H32" s="36"/>
      <c r="I32" s="36"/>
      <c r="J32" s="37"/>
      <c r="K32" s="33"/>
    </row>
    <row r="33" spans="2:11" ht="19.399999999999999" customHeight="1">
      <c r="B33" s="34"/>
      <c r="C33" s="35"/>
      <c r="D33" s="36"/>
      <c r="E33" s="36"/>
      <c r="F33" s="36"/>
      <c r="G33" s="36"/>
      <c r="H33" s="36"/>
      <c r="I33" s="36"/>
      <c r="J33" s="37"/>
      <c r="K33" s="33"/>
    </row>
    <row r="34" spans="2:11" ht="19.399999999999999" customHeight="1">
      <c r="B34" s="34"/>
      <c r="C34" s="35"/>
      <c r="D34" s="36"/>
      <c r="E34" s="36"/>
      <c r="F34" s="36"/>
      <c r="G34" s="36"/>
      <c r="H34" s="36"/>
      <c r="I34" s="36"/>
      <c r="J34" s="37"/>
      <c r="K34" s="33"/>
    </row>
    <row r="35" spans="2:11" ht="19.399999999999999" customHeight="1">
      <c r="B35" s="34"/>
      <c r="C35" s="35"/>
      <c r="D35" s="36"/>
      <c r="E35" s="36"/>
      <c r="F35" s="36"/>
      <c r="G35" s="36"/>
      <c r="H35" s="36"/>
      <c r="I35" s="36"/>
      <c r="J35" s="37"/>
      <c r="K35" s="33"/>
    </row>
    <row r="36" spans="2:11" ht="19.399999999999999" customHeight="1">
      <c r="B36" s="34"/>
      <c r="C36" s="35"/>
      <c r="D36" s="36"/>
      <c r="E36" s="36"/>
      <c r="F36" s="36"/>
      <c r="G36" s="36"/>
      <c r="H36" s="36"/>
      <c r="I36" s="36"/>
      <c r="J36" s="37"/>
      <c r="K36" s="33"/>
    </row>
    <row r="37" spans="2:11" ht="19.399999999999999" customHeight="1">
      <c r="B37" s="34"/>
      <c r="C37" s="35"/>
      <c r="D37" s="36"/>
      <c r="E37" s="36"/>
      <c r="F37" s="36"/>
      <c r="G37" s="36"/>
      <c r="H37" s="36"/>
      <c r="I37" s="36"/>
      <c r="J37" s="37"/>
      <c r="K37" s="33"/>
    </row>
    <row r="38" spans="2:11" ht="19.399999999999999" customHeight="1">
      <c r="B38" s="34"/>
      <c r="C38" s="35"/>
      <c r="D38" s="36"/>
      <c r="E38" s="36"/>
      <c r="F38" s="36"/>
      <c r="G38" s="36"/>
      <c r="H38" s="36"/>
      <c r="I38" s="36"/>
      <c r="J38" s="37"/>
      <c r="K38" s="33"/>
    </row>
    <row r="39" spans="2:11" ht="19.399999999999999" customHeight="1">
      <c r="B39" s="34"/>
      <c r="C39" s="35"/>
      <c r="D39" s="36"/>
      <c r="E39" s="36"/>
      <c r="F39" s="36"/>
      <c r="G39" s="36"/>
      <c r="H39" s="36"/>
      <c r="I39" s="36"/>
      <c r="J39" s="37"/>
      <c r="K39" s="33"/>
    </row>
    <row r="40" spans="2:11" ht="19.399999999999999" customHeight="1">
      <c r="B40" s="34"/>
      <c r="C40" s="35"/>
      <c r="D40" s="36"/>
      <c r="E40" s="36"/>
      <c r="F40" s="36"/>
      <c r="G40" s="36"/>
      <c r="H40" s="36"/>
      <c r="I40" s="36"/>
      <c r="J40" s="37"/>
      <c r="K40" s="33"/>
    </row>
    <row r="41" spans="2:11" ht="19.399999999999999" customHeight="1">
      <c r="B41" s="34"/>
      <c r="C41" s="35"/>
      <c r="D41" s="36"/>
      <c r="E41" s="36"/>
      <c r="F41" s="36"/>
      <c r="G41" s="36"/>
      <c r="H41" s="36"/>
      <c r="I41" s="36"/>
      <c r="J41" s="37"/>
      <c r="K41" s="33"/>
    </row>
    <row r="42" spans="2:11" ht="19.399999999999999" customHeight="1">
      <c r="B42" s="34"/>
      <c r="C42" s="35"/>
      <c r="D42" s="36"/>
      <c r="E42" s="36"/>
      <c r="F42" s="36"/>
      <c r="G42" s="36"/>
      <c r="H42" s="36"/>
      <c r="I42" s="36"/>
      <c r="J42" s="37"/>
      <c r="K42" s="33"/>
    </row>
    <row r="43" spans="2:11" ht="19.399999999999999" customHeight="1">
      <c r="B43" s="34"/>
      <c r="C43" s="35"/>
      <c r="D43" s="36"/>
      <c r="E43" s="36"/>
      <c r="F43" s="36"/>
      <c r="G43" s="36"/>
      <c r="H43" s="36"/>
      <c r="I43" s="36"/>
      <c r="J43" s="37"/>
      <c r="K43" s="33"/>
    </row>
    <row r="44" spans="2:11" ht="19.399999999999999" customHeight="1">
      <c r="B44" s="34"/>
      <c r="C44" s="35"/>
      <c r="D44" s="36"/>
      <c r="E44" s="36"/>
      <c r="F44" s="36"/>
      <c r="G44" s="36"/>
      <c r="H44" s="36"/>
      <c r="I44" s="36"/>
      <c r="J44" s="37"/>
      <c r="K44" s="33"/>
    </row>
    <row r="45" spans="2:11" ht="19.399999999999999" customHeight="1">
      <c r="B45" s="34"/>
      <c r="C45" s="35"/>
      <c r="D45" s="36"/>
      <c r="E45" s="36"/>
      <c r="F45" s="36"/>
      <c r="G45" s="36"/>
      <c r="H45" s="36"/>
      <c r="I45" s="36"/>
      <c r="J45" s="37"/>
      <c r="K45" s="33"/>
    </row>
    <row r="46" spans="2:11" ht="19.399999999999999" customHeight="1">
      <c r="B46" s="34"/>
      <c r="C46" s="35"/>
      <c r="D46" s="36"/>
      <c r="E46" s="36"/>
      <c r="F46" s="36"/>
      <c r="G46" s="36"/>
      <c r="H46" s="36"/>
      <c r="I46" s="36"/>
      <c r="J46" s="37"/>
      <c r="K46" s="33"/>
    </row>
    <row r="47" spans="2:11" ht="19.399999999999999" customHeight="1">
      <c r="B47" s="34"/>
      <c r="C47" s="35"/>
      <c r="D47" s="36"/>
      <c r="E47" s="36"/>
      <c r="F47" s="36"/>
      <c r="G47" s="36"/>
      <c r="H47" s="36"/>
      <c r="I47" s="36"/>
      <c r="J47" s="37"/>
      <c r="K47" s="33"/>
    </row>
    <row r="48" spans="2:11" ht="19.399999999999999" customHeight="1">
      <c r="B48" s="34"/>
      <c r="C48" s="35"/>
      <c r="D48" s="36"/>
      <c r="E48" s="36"/>
      <c r="F48" s="36"/>
      <c r="G48" s="36"/>
      <c r="H48" s="36"/>
      <c r="I48" s="36"/>
      <c r="J48" s="37"/>
      <c r="K48" s="33"/>
    </row>
    <row r="49" spans="2:11" ht="19.399999999999999" customHeight="1">
      <c r="B49" s="34"/>
      <c r="C49" s="38"/>
      <c r="D49" s="39"/>
      <c r="E49" s="39"/>
      <c r="F49" s="39"/>
      <c r="G49" s="39"/>
      <c r="H49" s="39"/>
      <c r="I49" s="39"/>
      <c r="J49" s="40"/>
      <c r="K49" s="33"/>
    </row>
    <row r="50" spans="2:11" ht="10" customHeight="1">
      <c r="B50" s="41"/>
      <c r="C50" s="42"/>
      <c r="D50" s="42"/>
      <c r="E50" s="42"/>
      <c r="F50" s="42"/>
      <c r="G50" s="42"/>
      <c r="H50" s="42"/>
      <c r="I50" s="42"/>
      <c r="J50" s="42"/>
      <c r="K50" s="43"/>
    </row>
    <row r="52" spans="2:11">
      <c r="B52" s="44" t="s">
        <v>154</v>
      </c>
      <c r="C52" s="45" t="s">
        <v>155</v>
      </c>
    </row>
    <row r="53" spans="2:11">
      <c r="C53" s="46" t="s">
        <v>156</v>
      </c>
    </row>
    <row r="54" spans="2:11">
      <c r="B54" s="47"/>
      <c r="C54" s="47"/>
      <c r="D54" s="45"/>
    </row>
  </sheetData>
  <mergeCells count="15">
    <mergeCell ref="H18:J18"/>
    <mergeCell ref="C31:J31"/>
    <mergeCell ref="H9:K9"/>
    <mergeCell ref="H17:J17"/>
    <mergeCell ref="B27:C27"/>
    <mergeCell ref="D27:F27"/>
    <mergeCell ref="H27:K27"/>
    <mergeCell ref="B28:C28"/>
    <mergeCell ref="D28:F28"/>
    <mergeCell ref="H28:K28"/>
    <mergeCell ref="B29:D29"/>
    <mergeCell ref="F29:K29"/>
    <mergeCell ref="C13:E13"/>
    <mergeCell ref="H15:K15"/>
    <mergeCell ref="H16:J16"/>
  </mergeCells>
  <phoneticPr fontId="2"/>
  <printOptions horizontalCentered="1"/>
  <pageMargins left="0.70866141732283472" right="0.70866141732283472" top="0.74803149606299213" bottom="0.55118110236220474" header="0.31496062992125984" footer="0.31496062992125984"/>
  <pageSetup paperSize="9" scale="98"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8CBAD"/>
    <pageSetUpPr fitToPage="1"/>
  </sheetPr>
  <dimension ref="A3:AY70"/>
  <sheetViews>
    <sheetView showGridLines="0" view="pageBreakPreview" zoomScale="80" zoomScaleNormal="100" zoomScaleSheetLayoutView="80" workbookViewId="0"/>
  </sheetViews>
  <sheetFormatPr defaultColWidth="2.36328125" defaultRowHeight="13"/>
  <cols>
    <col min="1" max="16384" width="2.36328125" style="24"/>
  </cols>
  <sheetData>
    <row r="3" spans="2:51">
      <c r="Z3" s="18" t="s">
        <v>556</v>
      </c>
      <c r="AA3" s="1287"/>
      <c r="AB3" s="1287"/>
      <c r="AC3" s="1287"/>
      <c r="AD3" s="1287"/>
      <c r="AE3" s="1287"/>
      <c r="AF3" s="1287"/>
      <c r="AG3" s="1287"/>
      <c r="AH3" s="1287"/>
      <c r="AI3" s="1287"/>
      <c r="AQ3" s="1287"/>
      <c r="AR3" s="1287"/>
      <c r="AS3" s="1287"/>
      <c r="AT3" s="1287"/>
      <c r="AU3" s="1287"/>
      <c r="AV3" s="1287"/>
      <c r="AW3" s="1287"/>
      <c r="AX3" s="1287"/>
      <c r="AY3" s="1287"/>
    </row>
    <row r="6" spans="2:51" s="17" customFormat="1" ht="30" customHeight="1">
      <c r="I6" s="17" t="s">
        <v>883</v>
      </c>
      <c r="N6" s="550" t="s">
        <v>548</v>
      </c>
      <c r="O6" s="1292"/>
      <c r="P6" s="1292"/>
      <c r="Q6" s="1292"/>
      <c r="R6" s="1292"/>
      <c r="S6" s="1292"/>
      <c r="T6" s="1292"/>
      <c r="U6" s="1292"/>
      <c r="V6" s="1292"/>
      <c r="W6" s="1292"/>
      <c r="X6" s="1292"/>
      <c r="Y6" s="17" t="s">
        <v>884</v>
      </c>
    </row>
    <row r="9" spans="2:51">
      <c r="B9" s="24" t="s">
        <v>885</v>
      </c>
    </row>
    <row r="10" spans="2:51">
      <c r="C10" s="24">
        <f>入力用!B15</f>
        <v>0</v>
      </c>
    </row>
    <row r="11" spans="2:51">
      <c r="D11" s="1293" t="str">
        <f>入力用!B16</f>
        <v>□□　□□</v>
      </c>
      <c r="E11" s="1293"/>
      <c r="F11" s="1293"/>
      <c r="G11" s="1293"/>
      <c r="H11" s="1293"/>
      <c r="I11" s="1293"/>
      <c r="J11" s="1293"/>
      <c r="K11" s="1293"/>
      <c r="L11" s="1293"/>
      <c r="M11" s="24" t="s">
        <v>114</v>
      </c>
    </row>
    <row r="13" spans="2:51">
      <c r="X13" s="18" t="s">
        <v>886</v>
      </c>
      <c r="Y13" s="1294">
        <f>入力用!B21</f>
        <v>0</v>
      </c>
      <c r="Z13" s="1294"/>
      <c r="AA13" s="1294"/>
      <c r="AB13" s="1294"/>
      <c r="AC13" s="1294"/>
      <c r="AD13" s="1294"/>
      <c r="AE13" s="1294"/>
      <c r="AF13" s="1294"/>
      <c r="AG13" s="1294"/>
      <c r="AH13" s="1294"/>
      <c r="AI13" s="1294"/>
    </row>
    <row r="14" spans="2:51">
      <c r="Y14" s="1294"/>
      <c r="Z14" s="1294"/>
      <c r="AA14" s="1294"/>
      <c r="AB14" s="1294"/>
      <c r="AC14" s="1294"/>
      <c r="AD14" s="1294"/>
      <c r="AE14" s="1294"/>
      <c r="AF14" s="1294"/>
      <c r="AG14" s="1294"/>
      <c r="AH14" s="1294"/>
      <c r="AI14" s="1294"/>
    </row>
    <row r="15" spans="2:51">
      <c r="Y15" s="1294"/>
      <c r="Z15" s="1294"/>
      <c r="AA15" s="1294"/>
      <c r="AB15" s="1294"/>
      <c r="AC15" s="1294"/>
      <c r="AD15" s="1294"/>
      <c r="AE15" s="1294"/>
      <c r="AF15" s="1294"/>
      <c r="AG15" s="1294"/>
      <c r="AH15" s="1294"/>
      <c r="AI15" s="1294"/>
    </row>
    <row r="16" spans="2:51">
      <c r="X16" s="18" t="s">
        <v>887</v>
      </c>
      <c r="Y16" s="1291">
        <f>入力用!B22</f>
        <v>0</v>
      </c>
      <c r="Z16" s="1291"/>
      <c r="AA16" s="1291"/>
      <c r="AB16" s="1291"/>
      <c r="AC16" s="1291"/>
      <c r="AD16" s="1291"/>
      <c r="AE16" s="1291"/>
      <c r="AF16" s="1291"/>
      <c r="AG16" s="1291"/>
      <c r="AH16" s="1222" t="s">
        <v>659</v>
      </c>
      <c r="AI16" s="1222"/>
    </row>
    <row r="18" spans="2:33">
      <c r="B18" s="24" t="s">
        <v>888</v>
      </c>
    </row>
    <row r="20" spans="2:33">
      <c r="D20" s="396" t="s">
        <v>889</v>
      </c>
      <c r="E20" s="396"/>
      <c r="F20" s="396"/>
      <c r="G20" s="396"/>
      <c r="H20" s="396" t="s">
        <v>152</v>
      </c>
      <c r="I20" s="1295"/>
      <c r="J20" s="1295"/>
      <c r="K20" s="1295"/>
      <c r="L20" s="1295"/>
      <c r="M20" s="1295"/>
      <c r="N20" s="1295"/>
      <c r="O20" s="1295"/>
      <c r="P20" s="1295"/>
      <c r="Q20" s="1295"/>
      <c r="R20" s="1295"/>
      <c r="S20" s="1295"/>
      <c r="T20" s="1295"/>
      <c r="U20" s="1295"/>
      <c r="V20" s="1295"/>
      <c r="W20" s="1295"/>
      <c r="X20" s="1295"/>
      <c r="Y20" s="1295"/>
      <c r="Z20" s="1295"/>
      <c r="AA20" s="1295"/>
      <c r="AB20" s="1295"/>
      <c r="AC20" s="1295"/>
      <c r="AD20" s="1295"/>
      <c r="AE20" s="1295"/>
      <c r="AF20" s="1295"/>
    </row>
    <row r="21" spans="2:33">
      <c r="D21" s="551"/>
      <c r="U21" s="552"/>
      <c r="V21" s="1296"/>
      <c r="W21" s="1296"/>
      <c r="X21" s="1296"/>
      <c r="Y21" s="1296"/>
      <c r="Z21" s="1296"/>
      <c r="AA21" s="1296"/>
      <c r="AB21" s="1296"/>
      <c r="AC21" s="1296"/>
      <c r="AD21" s="1296"/>
      <c r="AE21" s="1296"/>
      <c r="AF21" s="1296"/>
    </row>
    <row r="23" spans="2:33">
      <c r="B23" s="24" t="s">
        <v>890</v>
      </c>
      <c r="J23" s="553"/>
      <c r="K23" s="1291"/>
      <c r="L23" s="1291"/>
      <c r="M23" s="1291"/>
      <c r="N23" s="1291"/>
      <c r="O23" s="1291"/>
      <c r="P23" s="1291"/>
      <c r="Q23" s="1291"/>
      <c r="R23" s="1291"/>
      <c r="S23" s="1291"/>
      <c r="T23" s="1291"/>
      <c r="U23" s="1291"/>
      <c r="V23" s="1291"/>
      <c r="W23" s="24" t="s">
        <v>891</v>
      </c>
    </row>
    <row r="25" spans="2:33">
      <c r="B25" s="24" t="s">
        <v>150</v>
      </c>
      <c r="G25" s="554"/>
      <c r="H25" s="425" t="s">
        <v>892</v>
      </c>
      <c r="I25" s="1289"/>
      <c r="J25" s="1289"/>
      <c r="K25" s="1289"/>
      <c r="L25" s="1289"/>
      <c r="M25" s="1289"/>
      <c r="N25" s="1289"/>
      <c r="O25" s="1289"/>
      <c r="P25" s="1289"/>
      <c r="Q25" s="1289"/>
      <c r="R25" s="1289"/>
      <c r="S25" s="1289"/>
      <c r="T25" s="555"/>
      <c r="U25" s="556"/>
      <c r="V25" s="1290"/>
      <c r="W25" s="1290"/>
      <c r="X25" s="557"/>
      <c r="Y25" s="554"/>
      <c r="Z25" s="554"/>
      <c r="AA25" s="554"/>
      <c r="AB25" s="554"/>
      <c r="AC25" s="554"/>
      <c r="AD25" s="554"/>
      <c r="AE25" s="554"/>
      <c r="AF25" s="554"/>
      <c r="AG25" s="554"/>
    </row>
    <row r="27" spans="2:33">
      <c r="B27" s="24" t="s">
        <v>893</v>
      </c>
      <c r="H27" s="425" t="s">
        <v>892</v>
      </c>
      <c r="I27" s="1289"/>
      <c r="J27" s="1289"/>
      <c r="K27" s="1289"/>
      <c r="L27" s="1289"/>
      <c r="M27" s="1289"/>
      <c r="N27" s="1289"/>
      <c r="O27" s="1289"/>
      <c r="P27" s="1289"/>
      <c r="Q27" s="1289"/>
      <c r="R27" s="1289"/>
      <c r="S27" s="1289"/>
      <c r="T27" s="555"/>
      <c r="U27" s="425"/>
      <c r="V27" s="1290"/>
      <c r="W27" s="1290"/>
    </row>
    <row r="29" spans="2:33">
      <c r="B29" s="24" t="s">
        <v>894</v>
      </c>
      <c r="H29" s="425" t="s">
        <v>892</v>
      </c>
      <c r="I29" s="1289"/>
      <c r="J29" s="1289"/>
      <c r="K29" s="1289"/>
      <c r="L29" s="1289"/>
      <c r="M29" s="1289"/>
      <c r="N29" s="1289"/>
      <c r="O29" s="1289"/>
      <c r="P29" s="1289"/>
      <c r="Q29" s="1289"/>
      <c r="R29" s="1289"/>
      <c r="S29" s="1289"/>
      <c r="T29" s="555"/>
      <c r="U29" s="425"/>
      <c r="V29" s="1290"/>
      <c r="W29" s="1290"/>
    </row>
    <row r="31" spans="2:33">
      <c r="B31" s="24" t="s">
        <v>895</v>
      </c>
      <c r="H31" s="425" t="s">
        <v>892</v>
      </c>
      <c r="I31" s="1289"/>
      <c r="J31" s="1289"/>
      <c r="K31" s="1289"/>
      <c r="L31" s="1289"/>
      <c r="M31" s="1289"/>
      <c r="N31" s="1289"/>
      <c r="O31" s="1289"/>
      <c r="P31" s="1289"/>
      <c r="Q31" s="1289"/>
      <c r="R31" s="1289"/>
      <c r="S31" s="1289"/>
      <c r="T31" s="555"/>
      <c r="U31" s="425"/>
      <c r="V31" s="1290"/>
      <c r="W31" s="1290"/>
    </row>
    <row r="33" spans="2:35">
      <c r="B33" s="24" t="s">
        <v>147</v>
      </c>
      <c r="F33" s="553"/>
      <c r="G33" s="553" t="s">
        <v>896</v>
      </c>
      <c r="H33" s="784" t="str">
        <f>入力用!B6</f>
        <v>■■事業 ●●地区 ▲-▲工区</v>
      </c>
      <c r="AA33" s="553" t="s">
        <v>897</v>
      </c>
      <c r="AB33" s="553"/>
      <c r="AC33" s="553"/>
      <c r="AD33" s="553"/>
      <c r="AE33" s="553"/>
      <c r="AF33" s="553"/>
    </row>
    <row r="34" spans="2:35">
      <c r="F34" s="541"/>
      <c r="G34" s="541"/>
      <c r="H34" s="541"/>
      <c r="I34" s="541"/>
      <c r="J34" s="541"/>
      <c r="K34" s="541"/>
      <c r="L34" s="541"/>
      <c r="M34" s="541"/>
      <c r="N34" s="541"/>
      <c r="O34" s="541"/>
      <c r="P34" s="541"/>
      <c r="Q34" s="541"/>
      <c r="R34" s="541"/>
      <c r="S34" s="541"/>
      <c r="T34" s="541"/>
      <c r="U34" s="541"/>
      <c r="V34" s="541"/>
      <c r="W34" s="541"/>
      <c r="X34" s="541"/>
      <c r="Y34" s="541"/>
      <c r="Z34" s="541"/>
      <c r="AA34" s="541"/>
      <c r="AB34" s="541"/>
      <c r="AC34" s="541"/>
      <c r="AD34" s="541"/>
      <c r="AE34" s="541"/>
      <c r="AF34" s="541"/>
    </row>
    <row r="35" spans="2:35">
      <c r="B35" s="24" t="s">
        <v>681</v>
      </c>
      <c r="F35" s="541"/>
      <c r="G35" s="541" t="s">
        <v>896</v>
      </c>
      <c r="H35" s="785">
        <f>入力用!B7</f>
        <v>0</v>
      </c>
      <c r="I35" s="541"/>
      <c r="J35" s="541"/>
      <c r="K35" s="541"/>
      <c r="L35" s="541"/>
      <c r="M35" s="541"/>
      <c r="N35" s="541"/>
      <c r="O35" s="541"/>
      <c r="P35" s="541"/>
      <c r="Q35" s="541"/>
      <c r="R35" s="541"/>
      <c r="S35" s="541"/>
      <c r="T35" s="541"/>
      <c r="U35" s="541"/>
      <c r="V35" s="541"/>
      <c r="W35" s="541"/>
      <c r="X35" s="541"/>
      <c r="Y35" s="541"/>
      <c r="Z35" s="541"/>
      <c r="AA35" s="541" t="s">
        <v>897</v>
      </c>
      <c r="AB35" s="541"/>
      <c r="AC35" s="541"/>
      <c r="AD35" s="541"/>
      <c r="AE35" s="541"/>
      <c r="AF35" s="541"/>
    </row>
    <row r="37" spans="2:35">
      <c r="B37" s="24" t="s">
        <v>898</v>
      </c>
      <c r="F37" s="558"/>
      <c r="G37" s="541" t="s">
        <v>896</v>
      </c>
      <c r="H37" s="1257">
        <f>入力用!B8</f>
        <v>46113</v>
      </c>
      <c r="I37" s="1285"/>
      <c r="J37" s="1285"/>
      <c r="K37" s="1285"/>
      <c r="L37" s="1285"/>
      <c r="M37" s="1285"/>
      <c r="N37" s="1285"/>
      <c r="O37" s="1285"/>
      <c r="P37" s="1285"/>
      <c r="Q37" s="1285"/>
      <c r="R37" s="1285"/>
      <c r="S37" s="1285"/>
      <c r="T37" s="1285"/>
      <c r="U37" s="1285"/>
      <c r="V37" s="1285"/>
      <c r="W37" s="1285"/>
      <c r="X37" s="1285"/>
      <c r="Y37" s="1285"/>
      <c r="Z37" s="1285"/>
      <c r="AA37" s="541" t="s">
        <v>897</v>
      </c>
    </row>
    <row r="39" spans="2:35">
      <c r="B39" s="24" t="s">
        <v>899</v>
      </c>
      <c r="F39" s="558"/>
      <c r="G39" s="541" t="s">
        <v>896</v>
      </c>
      <c r="H39" s="541"/>
      <c r="I39" s="541"/>
      <c r="J39" s="541"/>
      <c r="K39" s="541"/>
      <c r="L39" s="541"/>
      <c r="M39" s="541"/>
      <c r="N39" s="541"/>
      <c r="O39" s="541"/>
      <c r="P39" s="541"/>
      <c r="Q39" s="541"/>
      <c r="R39" s="541"/>
      <c r="S39" s="541"/>
      <c r="T39" s="541"/>
      <c r="U39" s="541"/>
      <c r="V39" s="541"/>
      <c r="W39" s="541"/>
      <c r="X39" s="541"/>
      <c r="Y39" s="541"/>
      <c r="Z39" s="541"/>
      <c r="AA39" s="541" t="s">
        <v>897</v>
      </c>
    </row>
    <row r="41" spans="2:35">
      <c r="B41" s="24" t="s">
        <v>900</v>
      </c>
      <c r="G41" s="541" t="s">
        <v>896</v>
      </c>
      <c r="H41" s="1222" t="s">
        <v>901</v>
      </c>
      <c r="I41" s="1222"/>
      <c r="J41" s="1222"/>
      <c r="K41" s="1222"/>
      <c r="L41" s="1222"/>
      <c r="M41" s="1222"/>
      <c r="N41" s="1222"/>
      <c r="O41" s="1222"/>
      <c r="P41" s="1222"/>
      <c r="Q41" s="1222"/>
      <c r="R41" s="1222"/>
      <c r="S41" s="1222"/>
      <c r="T41" s="541" t="s">
        <v>897</v>
      </c>
    </row>
    <row r="43" spans="2:35">
      <c r="B43" s="24" t="s">
        <v>902</v>
      </c>
      <c r="J43" s="553"/>
      <c r="K43" s="541" t="s">
        <v>896</v>
      </c>
      <c r="L43" s="553"/>
      <c r="M43" s="553"/>
      <c r="N43" s="553"/>
      <c r="O43" s="553"/>
      <c r="P43" s="553"/>
      <c r="Q43" s="553"/>
      <c r="R43" s="553"/>
      <c r="U43" s="559"/>
      <c r="V43" s="559"/>
      <c r="Y43" s="1291"/>
      <c r="Z43" s="1291"/>
      <c r="AA43" s="1291"/>
      <c r="AB43" s="1291"/>
      <c r="AC43" s="1291"/>
      <c r="AD43" s="1291"/>
      <c r="AE43" s="1291"/>
      <c r="AF43" s="1291"/>
      <c r="AG43" s="1291"/>
      <c r="AH43" s="24" t="s">
        <v>903</v>
      </c>
      <c r="AI43" s="541" t="s">
        <v>897</v>
      </c>
    </row>
    <row r="45" spans="2:35">
      <c r="B45" s="24" t="s">
        <v>904</v>
      </c>
      <c r="G45" s="541" t="s">
        <v>896</v>
      </c>
      <c r="H45" s="541"/>
      <c r="I45" s="541"/>
      <c r="J45" s="541"/>
      <c r="K45" s="541"/>
      <c r="L45" s="541"/>
      <c r="M45" s="541"/>
      <c r="N45" s="541"/>
      <c r="O45" s="541"/>
      <c r="P45" s="541"/>
      <c r="Q45" s="541"/>
      <c r="R45" s="541"/>
      <c r="S45" s="541"/>
      <c r="T45" s="541"/>
      <c r="U45" s="541"/>
      <c r="V45" s="541"/>
      <c r="W45" s="541"/>
      <c r="X45" s="541"/>
      <c r="Y45" s="541"/>
      <c r="Z45" s="541"/>
      <c r="AA45" s="541" t="s">
        <v>897</v>
      </c>
    </row>
    <row r="47" spans="2:35">
      <c r="B47" s="24" t="s">
        <v>905</v>
      </c>
      <c r="F47" s="560"/>
      <c r="G47" s="541" t="s">
        <v>896</v>
      </c>
      <c r="H47" s="541"/>
      <c r="I47" s="541"/>
      <c r="J47" s="541"/>
      <c r="K47" s="541"/>
      <c r="L47" s="541"/>
      <c r="M47" s="541"/>
      <c r="N47" s="541"/>
      <c r="O47" s="541"/>
      <c r="P47" s="541"/>
      <c r="Q47" s="541"/>
      <c r="R47" s="541"/>
      <c r="S47" s="541"/>
      <c r="T47" s="541"/>
      <c r="U47" s="541"/>
      <c r="V47" s="541"/>
      <c r="W47" s="541"/>
      <c r="X47" s="541"/>
      <c r="Y47" s="541"/>
      <c r="Z47" s="541"/>
      <c r="AA47" s="541" t="s">
        <v>897</v>
      </c>
      <c r="AB47" s="560"/>
      <c r="AC47" s="560"/>
      <c r="AD47" s="560"/>
      <c r="AE47" s="560"/>
      <c r="AF47" s="560"/>
      <c r="AG47" s="560"/>
    </row>
    <row r="49" spans="1:35">
      <c r="B49" s="24" t="s">
        <v>906</v>
      </c>
      <c r="F49" s="553"/>
      <c r="G49" s="541" t="s">
        <v>896</v>
      </c>
      <c r="H49" s="541"/>
      <c r="I49" s="541"/>
      <c r="J49" s="541"/>
      <c r="K49" s="541"/>
      <c r="L49" s="541"/>
      <c r="M49" s="541"/>
      <c r="N49" s="541"/>
      <c r="O49" s="541"/>
      <c r="P49" s="541"/>
      <c r="Q49" s="541"/>
      <c r="R49" s="541"/>
      <c r="S49" s="541"/>
      <c r="T49" s="541"/>
      <c r="U49" s="541"/>
      <c r="V49" s="541"/>
      <c r="W49" s="541"/>
      <c r="X49" s="541"/>
      <c r="Y49" s="541"/>
      <c r="Z49" s="541"/>
      <c r="AA49" s="541" t="s">
        <v>897</v>
      </c>
      <c r="AB49" s="553"/>
      <c r="AC49" s="553"/>
      <c r="AD49" s="553"/>
      <c r="AE49" s="553"/>
      <c r="AF49" s="553"/>
      <c r="AG49" s="553"/>
    </row>
    <row r="51" spans="1:35">
      <c r="B51" s="24" t="s">
        <v>907</v>
      </c>
      <c r="F51" s="553"/>
      <c r="G51" s="541" t="s">
        <v>896</v>
      </c>
      <c r="H51" s="541"/>
      <c r="I51" s="541"/>
      <c r="J51" s="541"/>
      <c r="K51" s="541"/>
      <c r="L51" s="541"/>
      <c r="M51" s="541"/>
      <c r="N51" s="541"/>
      <c r="O51" s="541"/>
      <c r="P51" s="541"/>
      <c r="Q51" s="541"/>
      <c r="R51" s="541"/>
      <c r="S51" s="541"/>
      <c r="T51" s="541"/>
      <c r="U51" s="541"/>
      <c r="V51" s="541"/>
      <c r="W51" s="541"/>
      <c r="X51" s="541"/>
      <c r="Y51" s="541"/>
      <c r="Z51" s="541"/>
      <c r="AA51" s="541" t="s">
        <v>897</v>
      </c>
      <c r="AB51" s="553"/>
      <c r="AC51" s="553"/>
      <c r="AD51" s="553"/>
      <c r="AE51" s="553"/>
      <c r="AF51" s="553"/>
      <c r="AG51" s="553"/>
    </row>
    <row r="53" spans="1:35">
      <c r="B53" s="24" t="s">
        <v>908</v>
      </c>
      <c r="J53" s="553"/>
      <c r="K53" s="541" t="s">
        <v>896</v>
      </c>
      <c r="L53" s="541"/>
      <c r="M53" s="541"/>
      <c r="N53" s="541"/>
      <c r="O53" s="541"/>
      <c r="P53" s="541"/>
      <c r="Q53" s="541"/>
      <c r="R53" s="541"/>
      <c r="S53" s="541"/>
      <c r="T53" s="541"/>
      <c r="U53" s="541"/>
      <c r="V53" s="541"/>
      <c r="W53" s="541"/>
      <c r="X53" s="541"/>
      <c r="Y53" s="541"/>
      <c r="Z53" s="541"/>
      <c r="AA53" s="541"/>
      <c r="AB53" s="541"/>
      <c r="AC53" s="541"/>
      <c r="AD53" s="541"/>
      <c r="AE53" s="541" t="s">
        <v>897</v>
      </c>
      <c r="AF53" s="553"/>
      <c r="AG53" s="553"/>
    </row>
    <row r="55" spans="1:35">
      <c r="B55" s="24" t="s">
        <v>909</v>
      </c>
      <c r="J55" s="553"/>
      <c r="K55" s="541" t="s">
        <v>896</v>
      </c>
      <c r="L55" s="541"/>
      <c r="M55" s="541"/>
      <c r="N55" s="541"/>
      <c r="O55" s="541"/>
      <c r="P55" s="541"/>
      <c r="Q55" s="541"/>
      <c r="R55" s="541"/>
      <c r="S55" s="541"/>
      <c r="T55" s="541"/>
      <c r="U55" s="541"/>
      <c r="V55" s="541"/>
      <c r="W55" s="541"/>
      <c r="X55" s="541"/>
      <c r="Y55" s="541"/>
      <c r="Z55" s="541"/>
      <c r="AA55" s="541"/>
      <c r="AB55" s="541"/>
      <c r="AC55" s="541"/>
      <c r="AD55" s="541"/>
      <c r="AE55" s="541" t="s">
        <v>897</v>
      </c>
      <c r="AF55" s="553"/>
      <c r="AG55" s="553"/>
    </row>
    <row r="56" spans="1:35">
      <c r="A56" s="561"/>
      <c r="B56" s="561"/>
      <c r="C56" s="561"/>
      <c r="D56" s="561"/>
      <c r="E56" s="561"/>
      <c r="F56" s="561"/>
      <c r="G56" s="561"/>
      <c r="H56" s="561"/>
      <c r="I56" s="561"/>
      <c r="J56" s="561"/>
      <c r="K56" s="561"/>
      <c r="L56" s="561"/>
      <c r="M56" s="561"/>
      <c r="N56" s="561"/>
      <c r="O56" s="561"/>
      <c r="P56" s="561"/>
      <c r="Q56" s="561"/>
      <c r="R56" s="561"/>
      <c r="S56" s="561"/>
      <c r="T56" s="561"/>
      <c r="U56" s="561"/>
      <c r="V56" s="561"/>
      <c r="W56" s="561"/>
      <c r="X56" s="561"/>
      <c r="Y56" s="561"/>
      <c r="Z56" s="561"/>
      <c r="AA56" s="561"/>
      <c r="AB56" s="561"/>
      <c r="AC56" s="561"/>
      <c r="AD56" s="561"/>
      <c r="AE56" s="561"/>
      <c r="AF56" s="561"/>
      <c r="AG56" s="561"/>
      <c r="AH56" s="561"/>
      <c r="AI56" s="561"/>
    </row>
    <row r="58" spans="1:35" ht="15" customHeight="1">
      <c r="E58" s="410" t="s">
        <v>872</v>
      </c>
      <c r="F58" s="1288" t="s">
        <v>910</v>
      </c>
      <c r="G58" s="1288"/>
      <c r="H58" s="1288"/>
      <c r="I58" s="1288"/>
      <c r="J58" s="1288"/>
      <c r="K58" s="1288"/>
      <c r="L58" s="1288"/>
      <c r="M58" s="1288"/>
      <c r="N58" s="1288"/>
      <c r="O58" s="1288"/>
      <c r="P58" s="1288"/>
      <c r="Q58" s="1288"/>
      <c r="R58" s="1288"/>
      <c r="S58" s="1288"/>
      <c r="T58" s="1288"/>
      <c r="U58" s="1288"/>
      <c r="V58" s="1288"/>
      <c r="W58" s="1288"/>
      <c r="X58" s="1288"/>
      <c r="Y58" s="1288"/>
      <c r="Z58" s="1288"/>
      <c r="AA58" s="1288"/>
      <c r="AB58" s="1288"/>
      <c r="AC58" s="1288"/>
      <c r="AD58" s="1288"/>
      <c r="AE58" s="1288"/>
      <c r="AF58" s="1288"/>
    </row>
    <row r="59" spans="1:35" ht="15" customHeight="1">
      <c r="E59" s="410"/>
      <c r="F59" s="1288"/>
      <c r="G59" s="1288"/>
      <c r="H59" s="1288"/>
      <c r="I59" s="1288"/>
      <c r="J59" s="1288"/>
      <c r="K59" s="1288"/>
      <c r="L59" s="1288"/>
      <c r="M59" s="1288"/>
      <c r="N59" s="1288"/>
      <c r="O59" s="1288"/>
      <c r="P59" s="1288"/>
      <c r="Q59" s="1288"/>
      <c r="R59" s="1288"/>
      <c r="S59" s="1288"/>
      <c r="T59" s="1288"/>
      <c r="U59" s="1288"/>
      <c r="V59" s="1288"/>
      <c r="W59" s="1288"/>
      <c r="X59" s="1288"/>
      <c r="Y59" s="1288"/>
      <c r="Z59" s="1288"/>
      <c r="AA59" s="1288"/>
      <c r="AB59" s="1288"/>
      <c r="AC59" s="1288"/>
      <c r="AD59" s="1288"/>
      <c r="AE59" s="1288"/>
      <c r="AF59" s="1288"/>
    </row>
    <row r="60" spans="1:35" ht="15" customHeight="1">
      <c r="E60" s="548" t="s">
        <v>873</v>
      </c>
      <c r="F60" s="1288" t="s">
        <v>911</v>
      </c>
      <c r="G60" s="1288"/>
      <c r="H60" s="1288"/>
      <c r="I60" s="1288"/>
      <c r="J60" s="1288"/>
      <c r="K60" s="1288"/>
      <c r="L60" s="1288"/>
      <c r="M60" s="1288"/>
      <c r="N60" s="1288"/>
      <c r="O60" s="1288"/>
      <c r="P60" s="1288"/>
      <c r="Q60" s="1288"/>
      <c r="R60" s="1288"/>
      <c r="S60" s="1288"/>
      <c r="T60" s="1288"/>
      <c r="U60" s="1288"/>
      <c r="V60" s="1288"/>
      <c r="W60" s="1288"/>
      <c r="X60" s="1288"/>
      <c r="Y60" s="1288"/>
      <c r="Z60" s="1288"/>
      <c r="AA60" s="1288"/>
      <c r="AB60" s="1288"/>
      <c r="AC60" s="1288"/>
      <c r="AD60" s="1288"/>
      <c r="AE60" s="1288"/>
      <c r="AF60" s="1288"/>
    </row>
    <row r="61" spans="1:35" ht="15" customHeight="1">
      <c r="E61" s="548"/>
      <c r="F61" s="1288"/>
      <c r="G61" s="1288"/>
      <c r="H61" s="1288"/>
      <c r="I61" s="1288"/>
      <c r="J61" s="1288"/>
      <c r="K61" s="1288"/>
      <c r="L61" s="1288"/>
      <c r="M61" s="1288"/>
      <c r="N61" s="1288"/>
      <c r="O61" s="1288"/>
      <c r="P61" s="1288"/>
      <c r="Q61" s="1288"/>
      <c r="R61" s="1288"/>
      <c r="S61" s="1288"/>
      <c r="T61" s="1288"/>
      <c r="U61" s="1288"/>
      <c r="V61" s="1288"/>
      <c r="W61" s="1288"/>
      <c r="X61" s="1288"/>
      <c r="Y61" s="1288"/>
      <c r="Z61" s="1288"/>
      <c r="AA61" s="1288"/>
      <c r="AB61" s="1288"/>
      <c r="AC61" s="1288"/>
      <c r="AD61" s="1288"/>
      <c r="AE61" s="1288"/>
      <c r="AF61" s="1288"/>
    </row>
    <row r="62" spans="1:35" ht="15" customHeight="1">
      <c r="E62" s="548" t="s">
        <v>912</v>
      </c>
      <c r="F62" s="1288" t="s">
        <v>913</v>
      </c>
      <c r="G62" s="1288"/>
      <c r="H62" s="1288"/>
      <c r="I62" s="1288"/>
      <c r="J62" s="1288"/>
      <c r="K62" s="1288"/>
      <c r="L62" s="1288"/>
      <c r="M62" s="1288"/>
      <c r="N62" s="1288"/>
      <c r="O62" s="1288"/>
      <c r="P62" s="1288"/>
      <c r="Q62" s="1288"/>
      <c r="R62" s="1288"/>
      <c r="S62" s="1288"/>
      <c r="T62" s="1288"/>
      <c r="U62" s="1288"/>
      <c r="V62" s="1288"/>
      <c r="W62" s="1288"/>
      <c r="X62" s="1288"/>
      <c r="Y62" s="1288"/>
      <c r="Z62" s="1288"/>
      <c r="AA62" s="1288"/>
      <c r="AB62" s="1288"/>
      <c r="AC62" s="1288"/>
      <c r="AD62" s="1288"/>
      <c r="AE62" s="1288"/>
      <c r="AF62" s="1288"/>
    </row>
    <row r="63" spans="1:35" ht="15" customHeight="1">
      <c r="F63" s="1288"/>
      <c r="G63" s="1288"/>
      <c r="H63" s="1288"/>
      <c r="I63" s="1288"/>
      <c r="J63" s="1288"/>
      <c r="K63" s="1288"/>
      <c r="L63" s="1288"/>
      <c r="M63" s="1288"/>
      <c r="N63" s="1288"/>
      <c r="O63" s="1288"/>
      <c r="P63" s="1288"/>
      <c r="Q63" s="1288"/>
      <c r="R63" s="1288"/>
      <c r="S63" s="1288"/>
      <c r="T63" s="1288"/>
      <c r="U63" s="1288"/>
      <c r="V63" s="1288"/>
      <c r="W63" s="1288"/>
      <c r="X63" s="1288"/>
      <c r="Y63" s="1288"/>
      <c r="Z63" s="1288"/>
      <c r="AA63" s="1288"/>
      <c r="AB63" s="1288"/>
      <c r="AC63" s="1288"/>
      <c r="AD63" s="1288"/>
      <c r="AE63" s="1288"/>
      <c r="AF63" s="1288"/>
    </row>
    <row r="64" spans="1:35" ht="46.5" customHeight="1">
      <c r="E64" s="693" t="s">
        <v>1179</v>
      </c>
      <c r="F64" s="1286" t="s">
        <v>1688</v>
      </c>
      <c r="G64" s="1286"/>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row>
    <row r="65" spans="6:36">
      <c r="F65" s="24" t="s">
        <v>1180</v>
      </c>
    </row>
    <row r="66" spans="6:36">
      <c r="F66" s="419"/>
      <c r="G66" s="420"/>
      <c r="H66" s="420"/>
      <c r="I66" s="420"/>
      <c r="J66" s="420"/>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1"/>
    </row>
    <row r="67" spans="6:36">
      <c r="F67" s="422" t="s">
        <v>1181</v>
      </c>
      <c r="AJ67" s="423"/>
    </row>
    <row r="68" spans="6:36">
      <c r="F68" s="422" t="s">
        <v>1182</v>
      </c>
      <c r="AJ68" s="423"/>
    </row>
    <row r="69" spans="6:36">
      <c r="F69" s="422" t="s">
        <v>1183</v>
      </c>
      <c r="AJ69" s="423"/>
    </row>
    <row r="70" spans="6:36">
      <c r="F70" s="424"/>
      <c r="G70" s="425"/>
      <c r="H70" s="425"/>
      <c r="I70" s="425"/>
      <c r="J70" s="425"/>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6"/>
    </row>
  </sheetData>
  <mergeCells count="25">
    <mergeCell ref="D11:L11"/>
    <mergeCell ref="K23:V23"/>
    <mergeCell ref="I25:S25"/>
    <mergeCell ref="V25:W25"/>
    <mergeCell ref="Y13:AI15"/>
    <mergeCell ref="Y16:AG16"/>
    <mergeCell ref="AH16:AI16"/>
    <mergeCell ref="I20:AF20"/>
    <mergeCell ref="V21:AF21"/>
    <mergeCell ref="H37:Z37"/>
    <mergeCell ref="F64:AF64"/>
    <mergeCell ref="AQ3:AY3"/>
    <mergeCell ref="F58:AF59"/>
    <mergeCell ref="F60:AF61"/>
    <mergeCell ref="F62:AF63"/>
    <mergeCell ref="I29:S29"/>
    <mergeCell ref="V29:W29"/>
    <mergeCell ref="I31:S31"/>
    <mergeCell ref="V31:W31"/>
    <mergeCell ref="H41:S41"/>
    <mergeCell ref="Y43:AG43"/>
    <mergeCell ref="I27:S27"/>
    <mergeCell ref="V27:W27"/>
    <mergeCell ref="AA3:AI3"/>
    <mergeCell ref="O6:X6"/>
  </mergeCells>
  <phoneticPr fontId="2"/>
  <dataValidations disablePrompts="1" count="2">
    <dataValidation imeMode="fullKatakana" allowBlank="1" showInputMessage="1" showErrorMessage="1" sqref="F65589:AG65589 JB65589:KC65589 SX65589:TY65589 ACT65589:ADU65589 AMP65589:ANQ65589 AWL65589:AXM65589 BGH65589:BHI65589 BQD65589:BRE65589 BZZ65589:CBA65589 CJV65589:CKW65589 CTR65589:CUS65589 DDN65589:DEO65589 DNJ65589:DOK65589 DXF65589:DYG65589 EHB65589:EIC65589 EQX65589:ERY65589 FAT65589:FBU65589 FKP65589:FLQ65589 FUL65589:FVM65589 GEH65589:GFI65589 GOD65589:GPE65589 GXZ65589:GZA65589 HHV65589:HIW65589 HRR65589:HSS65589 IBN65589:ICO65589 ILJ65589:IMK65589 IVF65589:IWG65589 JFB65589:JGC65589 JOX65589:JPY65589 JYT65589:JZU65589 KIP65589:KJQ65589 KSL65589:KTM65589 LCH65589:LDI65589 LMD65589:LNE65589 LVZ65589:LXA65589 MFV65589:MGW65589 MPR65589:MQS65589 MZN65589:NAO65589 NJJ65589:NKK65589 NTF65589:NUG65589 ODB65589:OEC65589 OMX65589:ONY65589 OWT65589:OXU65589 PGP65589:PHQ65589 PQL65589:PRM65589 QAH65589:QBI65589 QKD65589:QLE65589 QTZ65589:QVA65589 RDV65589:REW65589 RNR65589:ROS65589 RXN65589:RYO65589 SHJ65589:SIK65589 SRF65589:SSG65589 TBB65589:TCC65589 TKX65589:TLY65589 TUT65589:TVU65589 UEP65589:UFQ65589 UOL65589:UPM65589 UYH65589:UZI65589 VID65589:VJE65589 VRZ65589:VTA65589 WBV65589:WCW65589 WLR65589:WMS65589 WVN65589:WWO65589 F131125:AG131125 JB131125:KC131125 SX131125:TY131125 ACT131125:ADU131125 AMP131125:ANQ131125 AWL131125:AXM131125 BGH131125:BHI131125 BQD131125:BRE131125 BZZ131125:CBA131125 CJV131125:CKW131125 CTR131125:CUS131125 DDN131125:DEO131125 DNJ131125:DOK131125 DXF131125:DYG131125 EHB131125:EIC131125 EQX131125:ERY131125 FAT131125:FBU131125 FKP131125:FLQ131125 FUL131125:FVM131125 GEH131125:GFI131125 GOD131125:GPE131125 GXZ131125:GZA131125 HHV131125:HIW131125 HRR131125:HSS131125 IBN131125:ICO131125 ILJ131125:IMK131125 IVF131125:IWG131125 JFB131125:JGC131125 JOX131125:JPY131125 JYT131125:JZU131125 KIP131125:KJQ131125 KSL131125:KTM131125 LCH131125:LDI131125 LMD131125:LNE131125 LVZ131125:LXA131125 MFV131125:MGW131125 MPR131125:MQS131125 MZN131125:NAO131125 NJJ131125:NKK131125 NTF131125:NUG131125 ODB131125:OEC131125 OMX131125:ONY131125 OWT131125:OXU131125 PGP131125:PHQ131125 PQL131125:PRM131125 QAH131125:QBI131125 QKD131125:QLE131125 QTZ131125:QVA131125 RDV131125:REW131125 RNR131125:ROS131125 RXN131125:RYO131125 SHJ131125:SIK131125 SRF131125:SSG131125 TBB131125:TCC131125 TKX131125:TLY131125 TUT131125:TVU131125 UEP131125:UFQ131125 UOL131125:UPM131125 UYH131125:UZI131125 VID131125:VJE131125 VRZ131125:VTA131125 WBV131125:WCW131125 WLR131125:WMS131125 WVN131125:WWO131125 F196661:AG196661 JB196661:KC196661 SX196661:TY196661 ACT196661:ADU196661 AMP196661:ANQ196661 AWL196661:AXM196661 BGH196661:BHI196661 BQD196661:BRE196661 BZZ196661:CBA196661 CJV196661:CKW196661 CTR196661:CUS196661 DDN196661:DEO196661 DNJ196661:DOK196661 DXF196661:DYG196661 EHB196661:EIC196661 EQX196661:ERY196661 FAT196661:FBU196661 FKP196661:FLQ196661 FUL196661:FVM196661 GEH196661:GFI196661 GOD196661:GPE196661 GXZ196661:GZA196661 HHV196661:HIW196661 HRR196661:HSS196661 IBN196661:ICO196661 ILJ196661:IMK196661 IVF196661:IWG196661 JFB196661:JGC196661 JOX196661:JPY196661 JYT196661:JZU196661 KIP196661:KJQ196661 KSL196661:KTM196661 LCH196661:LDI196661 LMD196661:LNE196661 LVZ196661:LXA196661 MFV196661:MGW196661 MPR196661:MQS196661 MZN196661:NAO196661 NJJ196661:NKK196661 NTF196661:NUG196661 ODB196661:OEC196661 OMX196661:ONY196661 OWT196661:OXU196661 PGP196661:PHQ196661 PQL196661:PRM196661 QAH196661:QBI196661 QKD196661:QLE196661 QTZ196661:QVA196661 RDV196661:REW196661 RNR196661:ROS196661 RXN196661:RYO196661 SHJ196661:SIK196661 SRF196661:SSG196661 TBB196661:TCC196661 TKX196661:TLY196661 TUT196661:TVU196661 UEP196661:UFQ196661 UOL196661:UPM196661 UYH196661:UZI196661 VID196661:VJE196661 VRZ196661:VTA196661 WBV196661:WCW196661 WLR196661:WMS196661 WVN196661:WWO196661 F262197:AG262197 JB262197:KC262197 SX262197:TY262197 ACT262197:ADU262197 AMP262197:ANQ262197 AWL262197:AXM262197 BGH262197:BHI262197 BQD262197:BRE262197 BZZ262197:CBA262197 CJV262197:CKW262197 CTR262197:CUS262197 DDN262197:DEO262197 DNJ262197:DOK262197 DXF262197:DYG262197 EHB262197:EIC262197 EQX262197:ERY262197 FAT262197:FBU262197 FKP262197:FLQ262197 FUL262197:FVM262197 GEH262197:GFI262197 GOD262197:GPE262197 GXZ262197:GZA262197 HHV262197:HIW262197 HRR262197:HSS262197 IBN262197:ICO262197 ILJ262197:IMK262197 IVF262197:IWG262197 JFB262197:JGC262197 JOX262197:JPY262197 JYT262197:JZU262197 KIP262197:KJQ262197 KSL262197:KTM262197 LCH262197:LDI262197 LMD262197:LNE262197 LVZ262197:LXA262197 MFV262197:MGW262197 MPR262197:MQS262197 MZN262197:NAO262197 NJJ262197:NKK262197 NTF262197:NUG262197 ODB262197:OEC262197 OMX262197:ONY262197 OWT262197:OXU262197 PGP262197:PHQ262197 PQL262197:PRM262197 QAH262197:QBI262197 QKD262197:QLE262197 QTZ262197:QVA262197 RDV262197:REW262197 RNR262197:ROS262197 RXN262197:RYO262197 SHJ262197:SIK262197 SRF262197:SSG262197 TBB262197:TCC262197 TKX262197:TLY262197 TUT262197:TVU262197 UEP262197:UFQ262197 UOL262197:UPM262197 UYH262197:UZI262197 VID262197:VJE262197 VRZ262197:VTA262197 WBV262197:WCW262197 WLR262197:WMS262197 WVN262197:WWO262197 F327733:AG327733 JB327733:KC327733 SX327733:TY327733 ACT327733:ADU327733 AMP327733:ANQ327733 AWL327733:AXM327733 BGH327733:BHI327733 BQD327733:BRE327733 BZZ327733:CBA327733 CJV327733:CKW327733 CTR327733:CUS327733 DDN327733:DEO327733 DNJ327733:DOK327733 DXF327733:DYG327733 EHB327733:EIC327733 EQX327733:ERY327733 FAT327733:FBU327733 FKP327733:FLQ327733 FUL327733:FVM327733 GEH327733:GFI327733 GOD327733:GPE327733 GXZ327733:GZA327733 HHV327733:HIW327733 HRR327733:HSS327733 IBN327733:ICO327733 ILJ327733:IMK327733 IVF327733:IWG327733 JFB327733:JGC327733 JOX327733:JPY327733 JYT327733:JZU327733 KIP327733:KJQ327733 KSL327733:KTM327733 LCH327733:LDI327733 LMD327733:LNE327733 LVZ327733:LXA327733 MFV327733:MGW327733 MPR327733:MQS327733 MZN327733:NAO327733 NJJ327733:NKK327733 NTF327733:NUG327733 ODB327733:OEC327733 OMX327733:ONY327733 OWT327733:OXU327733 PGP327733:PHQ327733 PQL327733:PRM327733 QAH327733:QBI327733 QKD327733:QLE327733 QTZ327733:QVA327733 RDV327733:REW327733 RNR327733:ROS327733 RXN327733:RYO327733 SHJ327733:SIK327733 SRF327733:SSG327733 TBB327733:TCC327733 TKX327733:TLY327733 TUT327733:TVU327733 UEP327733:UFQ327733 UOL327733:UPM327733 UYH327733:UZI327733 VID327733:VJE327733 VRZ327733:VTA327733 WBV327733:WCW327733 WLR327733:WMS327733 WVN327733:WWO327733 F393269:AG393269 JB393269:KC393269 SX393269:TY393269 ACT393269:ADU393269 AMP393269:ANQ393269 AWL393269:AXM393269 BGH393269:BHI393269 BQD393269:BRE393269 BZZ393269:CBA393269 CJV393269:CKW393269 CTR393269:CUS393269 DDN393269:DEO393269 DNJ393269:DOK393269 DXF393269:DYG393269 EHB393269:EIC393269 EQX393269:ERY393269 FAT393269:FBU393269 FKP393269:FLQ393269 FUL393269:FVM393269 GEH393269:GFI393269 GOD393269:GPE393269 GXZ393269:GZA393269 HHV393269:HIW393269 HRR393269:HSS393269 IBN393269:ICO393269 ILJ393269:IMK393269 IVF393269:IWG393269 JFB393269:JGC393269 JOX393269:JPY393269 JYT393269:JZU393269 KIP393269:KJQ393269 KSL393269:KTM393269 LCH393269:LDI393269 LMD393269:LNE393269 LVZ393269:LXA393269 MFV393269:MGW393269 MPR393269:MQS393269 MZN393269:NAO393269 NJJ393269:NKK393269 NTF393269:NUG393269 ODB393269:OEC393269 OMX393269:ONY393269 OWT393269:OXU393269 PGP393269:PHQ393269 PQL393269:PRM393269 QAH393269:QBI393269 QKD393269:QLE393269 QTZ393269:QVA393269 RDV393269:REW393269 RNR393269:ROS393269 RXN393269:RYO393269 SHJ393269:SIK393269 SRF393269:SSG393269 TBB393269:TCC393269 TKX393269:TLY393269 TUT393269:TVU393269 UEP393269:UFQ393269 UOL393269:UPM393269 UYH393269:UZI393269 VID393269:VJE393269 VRZ393269:VTA393269 WBV393269:WCW393269 WLR393269:WMS393269 WVN393269:WWO393269 F458805:AG458805 JB458805:KC458805 SX458805:TY458805 ACT458805:ADU458805 AMP458805:ANQ458805 AWL458805:AXM458805 BGH458805:BHI458805 BQD458805:BRE458805 BZZ458805:CBA458805 CJV458805:CKW458805 CTR458805:CUS458805 DDN458805:DEO458805 DNJ458805:DOK458805 DXF458805:DYG458805 EHB458805:EIC458805 EQX458805:ERY458805 FAT458805:FBU458805 FKP458805:FLQ458805 FUL458805:FVM458805 GEH458805:GFI458805 GOD458805:GPE458805 GXZ458805:GZA458805 HHV458805:HIW458805 HRR458805:HSS458805 IBN458805:ICO458805 ILJ458805:IMK458805 IVF458805:IWG458805 JFB458805:JGC458805 JOX458805:JPY458805 JYT458805:JZU458805 KIP458805:KJQ458805 KSL458805:KTM458805 LCH458805:LDI458805 LMD458805:LNE458805 LVZ458805:LXA458805 MFV458805:MGW458805 MPR458805:MQS458805 MZN458805:NAO458805 NJJ458805:NKK458805 NTF458805:NUG458805 ODB458805:OEC458805 OMX458805:ONY458805 OWT458805:OXU458805 PGP458805:PHQ458805 PQL458805:PRM458805 QAH458805:QBI458805 QKD458805:QLE458805 QTZ458805:QVA458805 RDV458805:REW458805 RNR458805:ROS458805 RXN458805:RYO458805 SHJ458805:SIK458805 SRF458805:SSG458805 TBB458805:TCC458805 TKX458805:TLY458805 TUT458805:TVU458805 UEP458805:UFQ458805 UOL458805:UPM458805 UYH458805:UZI458805 VID458805:VJE458805 VRZ458805:VTA458805 WBV458805:WCW458805 WLR458805:WMS458805 WVN458805:WWO458805 F524341:AG524341 JB524341:KC524341 SX524341:TY524341 ACT524341:ADU524341 AMP524341:ANQ524341 AWL524341:AXM524341 BGH524341:BHI524341 BQD524341:BRE524341 BZZ524341:CBA524341 CJV524341:CKW524341 CTR524341:CUS524341 DDN524341:DEO524341 DNJ524341:DOK524341 DXF524341:DYG524341 EHB524341:EIC524341 EQX524341:ERY524341 FAT524341:FBU524341 FKP524341:FLQ524341 FUL524341:FVM524341 GEH524341:GFI524341 GOD524341:GPE524341 GXZ524341:GZA524341 HHV524341:HIW524341 HRR524341:HSS524341 IBN524341:ICO524341 ILJ524341:IMK524341 IVF524341:IWG524341 JFB524341:JGC524341 JOX524341:JPY524341 JYT524341:JZU524341 KIP524341:KJQ524341 KSL524341:KTM524341 LCH524341:LDI524341 LMD524341:LNE524341 LVZ524341:LXA524341 MFV524341:MGW524341 MPR524341:MQS524341 MZN524341:NAO524341 NJJ524341:NKK524341 NTF524341:NUG524341 ODB524341:OEC524341 OMX524341:ONY524341 OWT524341:OXU524341 PGP524341:PHQ524341 PQL524341:PRM524341 QAH524341:QBI524341 QKD524341:QLE524341 QTZ524341:QVA524341 RDV524341:REW524341 RNR524341:ROS524341 RXN524341:RYO524341 SHJ524341:SIK524341 SRF524341:SSG524341 TBB524341:TCC524341 TKX524341:TLY524341 TUT524341:TVU524341 UEP524341:UFQ524341 UOL524341:UPM524341 UYH524341:UZI524341 VID524341:VJE524341 VRZ524341:VTA524341 WBV524341:WCW524341 WLR524341:WMS524341 WVN524341:WWO524341 F589877:AG589877 JB589877:KC589877 SX589877:TY589877 ACT589877:ADU589877 AMP589877:ANQ589877 AWL589877:AXM589877 BGH589877:BHI589877 BQD589877:BRE589877 BZZ589877:CBA589877 CJV589877:CKW589877 CTR589877:CUS589877 DDN589877:DEO589877 DNJ589877:DOK589877 DXF589877:DYG589877 EHB589877:EIC589877 EQX589877:ERY589877 FAT589877:FBU589877 FKP589877:FLQ589877 FUL589877:FVM589877 GEH589877:GFI589877 GOD589877:GPE589877 GXZ589877:GZA589877 HHV589877:HIW589877 HRR589877:HSS589877 IBN589877:ICO589877 ILJ589877:IMK589877 IVF589877:IWG589877 JFB589877:JGC589877 JOX589877:JPY589877 JYT589877:JZU589877 KIP589877:KJQ589877 KSL589877:KTM589877 LCH589877:LDI589877 LMD589877:LNE589877 LVZ589877:LXA589877 MFV589877:MGW589877 MPR589877:MQS589877 MZN589877:NAO589877 NJJ589877:NKK589877 NTF589877:NUG589877 ODB589877:OEC589877 OMX589877:ONY589877 OWT589877:OXU589877 PGP589877:PHQ589877 PQL589877:PRM589877 QAH589877:QBI589877 QKD589877:QLE589877 QTZ589877:QVA589877 RDV589877:REW589877 RNR589877:ROS589877 RXN589877:RYO589877 SHJ589877:SIK589877 SRF589877:SSG589877 TBB589877:TCC589877 TKX589877:TLY589877 TUT589877:TVU589877 UEP589877:UFQ589877 UOL589877:UPM589877 UYH589877:UZI589877 VID589877:VJE589877 VRZ589877:VTA589877 WBV589877:WCW589877 WLR589877:WMS589877 WVN589877:WWO589877 F655413:AG655413 JB655413:KC655413 SX655413:TY655413 ACT655413:ADU655413 AMP655413:ANQ655413 AWL655413:AXM655413 BGH655413:BHI655413 BQD655413:BRE655413 BZZ655413:CBA655413 CJV655413:CKW655413 CTR655413:CUS655413 DDN655413:DEO655413 DNJ655413:DOK655413 DXF655413:DYG655413 EHB655413:EIC655413 EQX655413:ERY655413 FAT655413:FBU655413 FKP655413:FLQ655413 FUL655413:FVM655413 GEH655413:GFI655413 GOD655413:GPE655413 GXZ655413:GZA655413 HHV655413:HIW655413 HRR655413:HSS655413 IBN655413:ICO655413 ILJ655413:IMK655413 IVF655413:IWG655413 JFB655413:JGC655413 JOX655413:JPY655413 JYT655413:JZU655413 KIP655413:KJQ655413 KSL655413:KTM655413 LCH655413:LDI655413 LMD655413:LNE655413 LVZ655413:LXA655413 MFV655413:MGW655413 MPR655413:MQS655413 MZN655413:NAO655413 NJJ655413:NKK655413 NTF655413:NUG655413 ODB655413:OEC655413 OMX655413:ONY655413 OWT655413:OXU655413 PGP655413:PHQ655413 PQL655413:PRM655413 QAH655413:QBI655413 QKD655413:QLE655413 QTZ655413:QVA655413 RDV655413:REW655413 RNR655413:ROS655413 RXN655413:RYO655413 SHJ655413:SIK655413 SRF655413:SSG655413 TBB655413:TCC655413 TKX655413:TLY655413 TUT655413:TVU655413 UEP655413:UFQ655413 UOL655413:UPM655413 UYH655413:UZI655413 VID655413:VJE655413 VRZ655413:VTA655413 WBV655413:WCW655413 WLR655413:WMS655413 WVN655413:WWO655413 F720949:AG720949 JB720949:KC720949 SX720949:TY720949 ACT720949:ADU720949 AMP720949:ANQ720949 AWL720949:AXM720949 BGH720949:BHI720949 BQD720949:BRE720949 BZZ720949:CBA720949 CJV720949:CKW720949 CTR720949:CUS720949 DDN720949:DEO720949 DNJ720949:DOK720949 DXF720949:DYG720949 EHB720949:EIC720949 EQX720949:ERY720949 FAT720949:FBU720949 FKP720949:FLQ720949 FUL720949:FVM720949 GEH720949:GFI720949 GOD720949:GPE720949 GXZ720949:GZA720949 HHV720949:HIW720949 HRR720949:HSS720949 IBN720949:ICO720949 ILJ720949:IMK720949 IVF720949:IWG720949 JFB720949:JGC720949 JOX720949:JPY720949 JYT720949:JZU720949 KIP720949:KJQ720949 KSL720949:KTM720949 LCH720949:LDI720949 LMD720949:LNE720949 LVZ720949:LXA720949 MFV720949:MGW720949 MPR720949:MQS720949 MZN720949:NAO720949 NJJ720949:NKK720949 NTF720949:NUG720949 ODB720949:OEC720949 OMX720949:ONY720949 OWT720949:OXU720949 PGP720949:PHQ720949 PQL720949:PRM720949 QAH720949:QBI720949 QKD720949:QLE720949 QTZ720949:QVA720949 RDV720949:REW720949 RNR720949:ROS720949 RXN720949:RYO720949 SHJ720949:SIK720949 SRF720949:SSG720949 TBB720949:TCC720949 TKX720949:TLY720949 TUT720949:TVU720949 UEP720949:UFQ720949 UOL720949:UPM720949 UYH720949:UZI720949 VID720949:VJE720949 VRZ720949:VTA720949 WBV720949:WCW720949 WLR720949:WMS720949 WVN720949:WWO720949 F786485:AG786485 JB786485:KC786485 SX786485:TY786485 ACT786485:ADU786485 AMP786485:ANQ786485 AWL786485:AXM786485 BGH786485:BHI786485 BQD786485:BRE786485 BZZ786485:CBA786485 CJV786485:CKW786485 CTR786485:CUS786485 DDN786485:DEO786485 DNJ786485:DOK786485 DXF786485:DYG786485 EHB786485:EIC786485 EQX786485:ERY786485 FAT786485:FBU786485 FKP786485:FLQ786485 FUL786485:FVM786485 GEH786485:GFI786485 GOD786485:GPE786485 GXZ786485:GZA786485 HHV786485:HIW786485 HRR786485:HSS786485 IBN786485:ICO786485 ILJ786485:IMK786485 IVF786485:IWG786485 JFB786485:JGC786485 JOX786485:JPY786485 JYT786485:JZU786485 KIP786485:KJQ786485 KSL786485:KTM786485 LCH786485:LDI786485 LMD786485:LNE786485 LVZ786485:LXA786485 MFV786485:MGW786485 MPR786485:MQS786485 MZN786485:NAO786485 NJJ786485:NKK786485 NTF786485:NUG786485 ODB786485:OEC786485 OMX786485:ONY786485 OWT786485:OXU786485 PGP786485:PHQ786485 PQL786485:PRM786485 QAH786485:QBI786485 QKD786485:QLE786485 QTZ786485:QVA786485 RDV786485:REW786485 RNR786485:ROS786485 RXN786485:RYO786485 SHJ786485:SIK786485 SRF786485:SSG786485 TBB786485:TCC786485 TKX786485:TLY786485 TUT786485:TVU786485 UEP786485:UFQ786485 UOL786485:UPM786485 UYH786485:UZI786485 VID786485:VJE786485 VRZ786485:VTA786485 WBV786485:WCW786485 WLR786485:WMS786485 WVN786485:WWO786485 F852021:AG852021 JB852021:KC852021 SX852021:TY852021 ACT852021:ADU852021 AMP852021:ANQ852021 AWL852021:AXM852021 BGH852021:BHI852021 BQD852021:BRE852021 BZZ852021:CBA852021 CJV852021:CKW852021 CTR852021:CUS852021 DDN852021:DEO852021 DNJ852021:DOK852021 DXF852021:DYG852021 EHB852021:EIC852021 EQX852021:ERY852021 FAT852021:FBU852021 FKP852021:FLQ852021 FUL852021:FVM852021 GEH852021:GFI852021 GOD852021:GPE852021 GXZ852021:GZA852021 HHV852021:HIW852021 HRR852021:HSS852021 IBN852021:ICO852021 ILJ852021:IMK852021 IVF852021:IWG852021 JFB852021:JGC852021 JOX852021:JPY852021 JYT852021:JZU852021 KIP852021:KJQ852021 KSL852021:KTM852021 LCH852021:LDI852021 LMD852021:LNE852021 LVZ852021:LXA852021 MFV852021:MGW852021 MPR852021:MQS852021 MZN852021:NAO852021 NJJ852021:NKK852021 NTF852021:NUG852021 ODB852021:OEC852021 OMX852021:ONY852021 OWT852021:OXU852021 PGP852021:PHQ852021 PQL852021:PRM852021 QAH852021:QBI852021 QKD852021:QLE852021 QTZ852021:QVA852021 RDV852021:REW852021 RNR852021:ROS852021 RXN852021:RYO852021 SHJ852021:SIK852021 SRF852021:SSG852021 TBB852021:TCC852021 TKX852021:TLY852021 TUT852021:TVU852021 UEP852021:UFQ852021 UOL852021:UPM852021 UYH852021:UZI852021 VID852021:VJE852021 VRZ852021:VTA852021 WBV852021:WCW852021 WLR852021:WMS852021 WVN852021:WWO852021 F917557:AG917557 JB917557:KC917557 SX917557:TY917557 ACT917557:ADU917557 AMP917557:ANQ917557 AWL917557:AXM917557 BGH917557:BHI917557 BQD917557:BRE917557 BZZ917557:CBA917557 CJV917557:CKW917557 CTR917557:CUS917557 DDN917557:DEO917557 DNJ917557:DOK917557 DXF917557:DYG917557 EHB917557:EIC917557 EQX917557:ERY917557 FAT917557:FBU917557 FKP917557:FLQ917557 FUL917557:FVM917557 GEH917557:GFI917557 GOD917557:GPE917557 GXZ917557:GZA917557 HHV917557:HIW917557 HRR917557:HSS917557 IBN917557:ICO917557 ILJ917557:IMK917557 IVF917557:IWG917557 JFB917557:JGC917557 JOX917557:JPY917557 JYT917557:JZU917557 KIP917557:KJQ917557 KSL917557:KTM917557 LCH917557:LDI917557 LMD917557:LNE917557 LVZ917557:LXA917557 MFV917557:MGW917557 MPR917557:MQS917557 MZN917557:NAO917557 NJJ917557:NKK917557 NTF917557:NUG917557 ODB917557:OEC917557 OMX917557:ONY917557 OWT917557:OXU917557 PGP917557:PHQ917557 PQL917557:PRM917557 QAH917557:QBI917557 QKD917557:QLE917557 QTZ917557:QVA917557 RDV917557:REW917557 RNR917557:ROS917557 RXN917557:RYO917557 SHJ917557:SIK917557 SRF917557:SSG917557 TBB917557:TCC917557 TKX917557:TLY917557 TUT917557:TVU917557 UEP917557:UFQ917557 UOL917557:UPM917557 UYH917557:UZI917557 VID917557:VJE917557 VRZ917557:VTA917557 WBV917557:WCW917557 WLR917557:WMS917557 WVN917557:WWO917557 F983093:AG983093 JB983093:KC983093 SX983093:TY983093 ACT983093:ADU983093 AMP983093:ANQ983093 AWL983093:AXM983093 BGH983093:BHI983093 BQD983093:BRE983093 BZZ983093:CBA983093 CJV983093:CKW983093 CTR983093:CUS983093 DDN983093:DEO983093 DNJ983093:DOK983093 DXF983093:DYG983093 EHB983093:EIC983093 EQX983093:ERY983093 FAT983093:FBU983093 FKP983093:FLQ983093 FUL983093:FVM983093 GEH983093:GFI983093 GOD983093:GPE983093 GXZ983093:GZA983093 HHV983093:HIW983093 HRR983093:HSS983093 IBN983093:ICO983093 ILJ983093:IMK983093 IVF983093:IWG983093 JFB983093:JGC983093 JOX983093:JPY983093 JYT983093:JZU983093 KIP983093:KJQ983093 KSL983093:KTM983093 LCH983093:LDI983093 LMD983093:LNE983093 LVZ983093:LXA983093 MFV983093:MGW983093 MPR983093:MQS983093 MZN983093:NAO983093 NJJ983093:NKK983093 NTF983093:NUG983093 ODB983093:OEC983093 OMX983093:ONY983093 OWT983093:OXU983093 PGP983093:PHQ983093 PQL983093:PRM983093 QAH983093:QBI983093 QKD983093:QLE983093 QTZ983093:QVA983093 RDV983093:REW983093 RNR983093:ROS983093 RXN983093:RYO983093 SHJ983093:SIK983093 SRF983093:SSG983093 TBB983093:TCC983093 TKX983093:TLY983093 TUT983093:TVU983093 UEP983093:UFQ983093 UOL983093:UPM983093 UYH983093:UZI983093 VID983093:VJE983093 VRZ983093:VTA983093 WBV983093:WCW983093 WLR983093:WMS983093 WVN983093:WWO983093 WVN51:WWO51 JB51:KC51 SX51:TY51 ACT51:ADU51 AMP51:ANQ51 AWL51:AXM51 BGH51:BHI51 BQD51:BRE51 BZZ51:CBA51 CJV51:CKW51 CTR51:CUS51 DDN51:DEO51 DNJ51:DOK51 DXF51:DYG51 EHB51:EIC51 EQX51:ERY51 FAT51:FBU51 FKP51:FLQ51 FUL51:FVM51 GEH51:GFI51 GOD51:GPE51 GXZ51:GZA51 HHV51:HIW51 HRR51:HSS51 IBN51:ICO51 ILJ51:IMK51 IVF51:IWG51 JFB51:JGC51 JOX51:JPY51 JYT51:JZU51 KIP51:KJQ51 KSL51:KTM51 LCH51:LDI51 LMD51:LNE51 LVZ51:LXA51 MFV51:MGW51 MPR51:MQS51 MZN51:NAO51 NJJ51:NKK51 NTF51:NUG51 ODB51:OEC51 OMX51:ONY51 OWT51:OXU51 PGP51:PHQ51 PQL51:PRM51 QAH51:QBI51 QKD51:QLE51 QTZ51:QVA51 RDV51:REW51 RNR51:ROS51 RXN51:RYO51 SHJ51:SIK51 SRF51:SSG51 TBB51:TCC51 TKX51:TLY51 TUT51:TVU51 UEP51:UFQ51 UOL51:UPM51 UYH51:UZI51 VID51:VJE51 VRZ51:VTA51 WBV51:WCW51 WLR51:WMS51 F51 AB51:AG51" xr:uid="{00000000-0002-0000-0700-000000000000}"/>
    <dataValidation type="list" allowBlank="1" showInputMessage="1" showErrorMessage="1" sqref="O6:X6" xr:uid="{FC387888-F7E7-4A5C-ACF4-10D9B84C674C}">
      <formula1>"前払金,中間前払金,部分払金,指定部分完済払金,完成代金"</formula1>
    </dataValidation>
  </dataValidations>
  <printOptions horizontalCentered="1"/>
  <pageMargins left="0.78740157480314965" right="0.78740157480314965" top="0.78740157480314965" bottom="0.39370078740157483" header="0.51181102362204722" footer="0.51181102362204722"/>
  <pageSetup paperSize="9" scale="72" orientation="portrait" r:id="rId1"/>
  <headerFooter alignWithMargins="0"/>
  <drawing r:id="rId2"/>
  <legacyDrawing r:id="rId3"/>
  <controls>
    <mc:AlternateContent xmlns:mc="http://schemas.openxmlformats.org/markup-compatibility/2006">
      <mc:Choice Requires="x14">
        <control shapeId="113665" r:id="rId4" name="OptionButton1">
          <controlPr defaultSize="0" autoLine="0" r:id="rId5">
            <anchor moveWithCells="1" sizeWithCells="1">
              <from>
                <xdr:col>18</xdr:col>
                <xdr:colOff>0</xdr:colOff>
                <xdr:row>42</xdr:row>
                <xdr:rowOff>0</xdr:rowOff>
              </from>
              <to>
                <xdr:col>20</xdr:col>
                <xdr:colOff>139700</xdr:colOff>
                <xdr:row>43</xdr:row>
                <xdr:rowOff>63500</xdr:rowOff>
              </to>
            </anchor>
          </controlPr>
        </control>
      </mc:Choice>
      <mc:Fallback>
        <control shapeId="113665" r:id="rId4" name="OptionButton1"/>
      </mc:Fallback>
    </mc:AlternateContent>
    <mc:AlternateContent xmlns:mc="http://schemas.openxmlformats.org/markup-compatibility/2006">
      <mc:Choice Requires="x14">
        <control shapeId="113666" r:id="rId6" name="OptionButton2">
          <controlPr defaultSize="0" autoLine="0" r:id="rId7">
            <anchor moveWithCells="1" sizeWithCells="1">
              <from>
                <xdr:col>21</xdr:col>
                <xdr:colOff>0</xdr:colOff>
                <xdr:row>42</xdr:row>
                <xdr:rowOff>0</xdr:rowOff>
              </from>
              <to>
                <xdr:col>23</xdr:col>
                <xdr:colOff>139700</xdr:colOff>
                <xdr:row>43</xdr:row>
                <xdr:rowOff>63500</xdr:rowOff>
              </to>
            </anchor>
          </controlPr>
        </control>
      </mc:Choice>
      <mc:Fallback>
        <control shapeId="113666" r:id="rId6" name="OptionButton2"/>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7">
    <tabColor rgb="FFF8CBAD"/>
    <pageSetUpPr fitToPage="1"/>
  </sheetPr>
  <dimension ref="A1:Y50"/>
  <sheetViews>
    <sheetView showGridLines="0" view="pageBreakPreview" zoomScale="80" zoomScaleNormal="95" zoomScaleSheetLayoutView="80" workbookViewId="0"/>
  </sheetViews>
  <sheetFormatPr defaultColWidth="3.6328125" defaultRowHeight="13"/>
  <cols>
    <col min="1" max="16384" width="3.6328125" style="49"/>
  </cols>
  <sheetData>
    <row r="1" spans="1:25">
      <c r="A1" s="48"/>
    </row>
    <row r="3" spans="1:25" ht="19">
      <c r="A3" s="1136" t="s">
        <v>160</v>
      </c>
      <c r="B3" s="1136"/>
      <c r="C3" s="1136"/>
      <c r="D3" s="1136"/>
      <c r="E3" s="1136"/>
      <c r="F3" s="1136"/>
      <c r="G3" s="1136"/>
      <c r="H3" s="1136"/>
      <c r="I3" s="1136"/>
      <c r="J3" s="1136"/>
      <c r="K3" s="1136"/>
      <c r="L3" s="1136"/>
      <c r="M3" s="1136"/>
      <c r="N3" s="1136"/>
      <c r="O3" s="1136"/>
      <c r="P3" s="1136"/>
      <c r="Q3" s="1136"/>
      <c r="R3" s="1136"/>
      <c r="S3" s="1136"/>
      <c r="T3" s="1136"/>
      <c r="U3" s="1136"/>
      <c r="V3" s="1136"/>
      <c r="W3" s="1136"/>
      <c r="X3" s="1136"/>
      <c r="Y3" s="1136"/>
    </row>
    <row r="5" spans="1:25">
      <c r="B5" s="49" t="s">
        <v>161</v>
      </c>
      <c r="C5" s="49" t="s">
        <v>162</v>
      </c>
    </row>
    <row r="6" spans="1:25">
      <c r="S6" s="50" t="s">
        <v>112</v>
      </c>
      <c r="T6" s="1137"/>
      <c r="U6" s="1137"/>
      <c r="V6" s="1137"/>
      <c r="W6" s="1137"/>
      <c r="X6" s="1137"/>
    </row>
    <row r="8" spans="1:25">
      <c r="B8" s="51"/>
    </row>
    <row r="9" spans="1:25" ht="18">
      <c r="D9" s="766" t="s">
        <v>1271</v>
      </c>
      <c r="E9" s="766"/>
    </row>
    <row r="10" spans="1:25">
      <c r="E10" s="49">
        <f>入力用!B15</f>
        <v>0</v>
      </c>
    </row>
    <row r="11" spans="1:25">
      <c r="E11" s="1139" t="str">
        <f>入力用!B16</f>
        <v>□□　□□</v>
      </c>
      <c r="F11" s="1139"/>
      <c r="G11" s="1139"/>
      <c r="H11" s="1139"/>
      <c r="I11" s="1139"/>
      <c r="J11" s="1139"/>
      <c r="K11" s="49" t="s">
        <v>159</v>
      </c>
    </row>
    <row r="13" spans="1:25">
      <c r="P13" s="50"/>
    </row>
    <row r="14" spans="1:25">
      <c r="N14" s="49" t="s">
        <v>120</v>
      </c>
      <c r="P14" s="50"/>
      <c r="Q14" s="1138">
        <f>入力用!B21</f>
        <v>0</v>
      </c>
      <c r="R14" s="1138"/>
      <c r="S14" s="1138"/>
      <c r="T14" s="1138"/>
      <c r="U14" s="1138"/>
      <c r="V14" s="1138"/>
      <c r="W14" s="1138"/>
    </row>
    <row r="15" spans="1:25">
      <c r="Q15" s="1138">
        <f>入力用!B20</f>
        <v>0</v>
      </c>
      <c r="R15" s="1138"/>
      <c r="S15" s="1138"/>
      <c r="T15" s="1138"/>
      <c r="U15" s="1138"/>
      <c r="V15" s="1138"/>
      <c r="W15" s="1138"/>
    </row>
    <row r="16" spans="1:25" ht="19">
      <c r="B16" s="52"/>
      <c r="C16" s="52"/>
      <c r="D16" s="52"/>
      <c r="E16" s="53"/>
      <c r="F16" s="53"/>
      <c r="G16" s="53"/>
      <c r="H16" s="53"/>
      <c r="I16" s="53"/>
      <c r="J16" s="53"/>
      <c r="K16" s="53"/>
      <c r="L16" s="53"/>
      <c r="M16" s="53"/>
      <c r="N16" s="53"/>
      <c r="Q16" s="1138">
        <f>入力用!B22</f>
        <v>0</v>
      </c>
      <c r="R16" s="1138"/>
      <c r="S16" s="1138"/>
      <c r="T16" s="1138"/>
      <c r="U16" s="1138"/>
      <c r="V16" s="1138"/>
      <c r="W16" s="1138"/>
    </row>
    <row r="19" spans="1:25" ht="22" customHeight="1"/>
    <row r="20" spans="1:25" ht="13.5" customHeight="1">
      <c r="D20" s="1300" t="str">
        <f>"　"&amp;入力用!C9&amp;"付けをもって請負契約を締結した"&amp;入力用!B6&amp;"の品質証明員を下記のとおり定めたので、資格及び経歴を添えて通知します。"</f>
        <v>　令和8年4月2日付けをもって請負契約を締結した■■事業 ●●地区 ▲-▲工区の品質証明員を下記のとおり定めたので、資格及び経歴を添えて通知します。</v>
      </c>
      <c r="E20" s="1300"/>
      <c r="F20" s="1300"/>
      <c r="G20" s="1300"/>
      <c r="H20" s="1300"/>
      <c r="I20" s="1300"/>
      <c r="J20" s="1300"/>
      <c r="K20" s="1300"/>
      <c r="L20" s="1300"/>
      <c r="M20" s="1300"/>
      <c r="N20" s="1300"/>
      <c r="O20" s="1300"/>
      <c r="P20" s="1300"/>
      <c r="Q20" s="1300"/>
      <c r="R20" s="1300"/>
      <c r="S20" s="1300"/>
      <c r="T20" s="1300"/>
      <c r="U20" s="1300"/>
      <c r="V20" s="1300"/>
    </row>
    <row r="21" spans="1:25">
      <c r="D21" s="1300"/>
      <c r="E21" s="1300"/>
      <c r="F21" s="1300"/>
      <c r="G21" s="1300"/>
      <c r="H21" s="1300"/>
      <c r="I21" s="1300"/>
      <c r="J21" s="1300"/>
      <c r="K21" s="1300"/>
      <c r="L21" s="1300"/>
      <c r="M21" s="1300"/>
      <c r="N21" s="1300"/>
      <c r="O21" s="1300"/>
      <c r="P21" s="1300"/>
      <c r="Q21" s="1300"/>
      <c r="R21" s="1300"/>
      <c r="S21" s="1300"/>
      <c r="T21" s="1300"/>
      <c r="U21" s="1300"/>
      <c r="V21" s="1300"/>
    </row>
    <row r="22" spans="1:25">
      <c r="D22" s="1300"/>
      <c r="E22" s="1300"/>
      <c r="F22" s="1300"/>
      <c r="G22" s="1300"/>
      <c r="H22" s="1300"/>
      <c r="I22" s="1300"/>
      <c r="J22" s="1300"/>
      <c r="K22" s="1300"/>
      <c r="L22" s="1300"/>
      <c r="M22" s="1300"/>
      <c r="N22" s="1300"/>
      <c r="O22" s="1300"/>
      <c r="P22" s="1300"/>
      <c r="Q22" s="1300"/>
      <c r="R22" s="1300"/>
      <c r="S22" s="1300"/>
      <c r="T22" s="1300"/>
      <c r="U22" s="1300"/>
      <c r="V22" s="1300"/>
    </row>
    <row r="23" spans="1:25">
      <c r="D23" s="1300"/>
      <c r="E23" s="1300"/>
      <c r="F23" s="1300"/>
      <c r="G23" s="1300"/>
      <c r="H23" s="1300"/>
      <c r="I23" s="1300"/>
      <c r="J23" s="1300"/>
      <c r="K23" s="1300"/>
      <c r="L23" s="1300"/>
      <c r="M23" s="1300"/>
      <c r="N23" s="1300"/>
      <c r="O23" s="1300"/>
      <c r="P23" s="1300"/>
      <c r="Q23" s="1300"/>
      <c r="R23" s="1300"/>
      <c r="S23" s="1300"/>
      <c r="T23" s="1300"/>
      <c r="U23" s="1300"/>
      <c r="V23" s="1300"/>
    </row>
    <row r="24" spans="1:25">
      <c r="D24" s="1300"/>
      <c r="E24" s="1300"/>
      <c r="F24" s="1300"/>
      <c r="G24" s="1300"/>
      <c r="H24" s="1300"/>
      <c r="I24" s="1300"/>
      <c r="J24" s="1300"/>
      <c r="K24" s="1300"/>
      <c r="L24" s="1300"/>
      <c r="M24" s="1300"/>
      <c r="N24" s="1300"/>
      <c r="O24" s="1300"/>
      <c r="P24" s="1300"/>
      <c r="Q24" s="1300"/>
      <c r="R24" s="1300"/>
      <c r="S24" s="1300"/>
      <c r="T24" s="1300"/>
      <c r="U24" s="1300"/>
      <c r="V24" s="1300"/>
    </row>
    <row r="26" spans="1:25">
      <c r="A26" s="1133" t="s">
        <v>108</v>
      </c>
      <c r="B26" s="1133"/>
      <c r="C26" s="1133"/>
      <c r="D26" s="1133"/>
      <c r="E26" s="1133"/>
      <c r="F26" s="1133"/>
      <c r="G26" s="1133"/>
      <c r="H26" s="1133"/>
      <c r="I26" s="1133"/>
      <c r="J26" s="1133"/>
      <c r="K26" s="1133"/>
      <c r="L26" s="1133"/>
      <c r="M26" s="1133"/>
      <c r="N26" s="1133"/>
      <c r="O26" s="1133"/>
      <c r="P26" s="1133"/>
      <c r="Q26" s="1133"/>
      <c r="R26" s="1133"/>
      <c r="S26" s="1133"/>
      <c r="T26" s="1133"/>
      <c r="U26" s="1133"/>
      <c r="V26" s="1133"/>
      <c r="W26" s="1133"/>
      <c r="X26" s="1133"/>
      <c r="Y26" s="1133"/>
    </row>
    <row r="29" spans="1:25">
      <c r="D29" s="49" t="s">
        <v>163</v>
      </c>
      <c r="I29" s="1134"/>
      <c r="J29" s="1134"/>
      <c r="K29" s="1134"/>
      <c r="L29" s="1134"/>
      <c r="M29" s="1134"/>
      <c r="N29" s="1134"/>
      <c r="O29" s="1134"/>
      <c r="P29" s="1134"/>
      <c r="Q29" s="1134"/>
      <c r="R29" s="1134"/>
    </row>
    <row r="33" spans="4:23">
      <c r="D33" s="49" t="s">
        <v>164</v>
      </c>
      <c r="I33" s="1134"/>
      <c r="J33" s="1134"/>
      <c r="K33" s="1134"/>
      <c r="L33" s="1134"/>
      <c r="M33" s="1134"/>
      <c r="N33" s="1134"/>
      <c r="O33" s="1134"/>
      <c r="P33" s="1134"/>
      <c r="Q33" s="1134"/>
      <c r="R33" s="1134"/>
    </row>
    <row r="36" spans="4:23">
      <c r="I36" s="1134"/>
      <c r="J36" s="1134"/>
      <c r="K36" s="1134"/>
      <c r="L36" s="1134"/>
      <c r="M36" s="1134"/>
      <c r="N36" s="1134"/>
      <c r="O36" s="1134"/>
      <c r="P36" s="1134"/>
      <c r="Q36" s="1134"/>
      <c r="R36" s="1134"/>
    </row>
    <row r="37" spans="4:23">
      <c r="D37" s="49" t="s">
        <v>165</v>
      </c>
    </row>
    <row r="41" spans="4:23">
      <c r="D41" s="49" t="s">
        <v>166</v>
      </c>
    </row>
    <row r="43" spans="4:23" ht="18.75" customHeight="1">
      <c r="E43" s="1297" t="s">
        <v>157</v>
      </c>
      <c r="F43" s="1298"/>
      <c r="G43" s="1299"/>
      <c r="H43" s="1297" t="s">
        <v>167</v>
      </c>
      <c r="I43" s="1298"/>
      <c r="J43" s="1298"/>
      <c r="K43" s="1298"/>
      <c r="L43" s="1299"/>
      <c r="M43" s="1297" t="s">
        <v>168</v>
      </c>
      <c r="N43" s="1298"/>
      <c r="O43" s="1298"/>
      <c r="P43" s="1298"/>
      <c r="Q43" s="1298"/>
      <c r="R43" s="1298"/>
      <c r="S43" s="1299"/>
      <c r="T43" s="1297" t="s">
        <v>169</v>
      </c>
      <c r="U43" s="1298"/>
      <c r="V43" s="1298"/>
      <c r="W43" s="1299"/>
    </row>
    <row r="44" spans="4:23" ht="18.75" customHeight="1">
      <c r="E44" s="54"/>
      <c r="F44" s="55"/>
      <c r="G44" s="56"/>
      <c r="H44" s="54"/>
      <c r="I44" s="55"/>
      <c r="J44" s="55"/>
      <c r="K44" s="55"/>
      <c r="L44" s="56"/>
      <c r="M44" s="54"/>
      <c r="N44" s="55"/>
      <c r="O44" s="55"/>
      <c r="P44" s="55"/>
      <c r="Q44" s="55"/>
      <c r="R44" s="55"/>
      <c r="S44" s="56"/>
      <c r="T44" s="55"/>
      <c r="U44" s="55"/>
      <c r="V44" s="55"/>
      <c r="W44" s="56"/>
    </row>
    <row r="45" spans="4:23" ht="18.75" customHeight="1">
      <c r="E45" s="54"/>
      <c r="F45" s="55"/>
      <c r="G45" s="56"/>
      <c r="H45" s="54"/>
      <c r="I45" s="55"/>
      <c r="J45" s="55"/>
      <c r="K45" s="55"/>
      <c r="L45" s="56"/>
      <c r="M45" s="54"/>
      <c r="N45" s="55"/>
      <c r="O45" s="55"/>
      <c r="P45" s="55"/>
      <c r="Q45" s="55"/>
      <c r="R45" s="55"/>
      <c r="S45" s="56"/>
      <c r="T45" s="55"/>
      <c r="U45" s="55"/>
      <c r="V45" s="55"/>
      <c r="W45" s="56"/>
    </row>
    <row r="46" spans="4:23" ht="18.75" customHeight="1">
      <c r="E46" s="54"/>
      <c r="F46" s="55"/>
      <c r="G46" s="56"/>
      <c r="H46" s="54"/>
      <c r="I46" s="55"/>
      <c r="J46" s="55"/>
      <c r="K46" s="55"/>
      <c r="L46" s="56"/>
      <c r="M46" s="54"/>
      <c r="N46" s="55"/>
      <c r="O46" s="55"/>
      <c r="P46" s="55"/>
      <c r="Q46" s="55"/>
      <c r="R46" s="55"/>
      <c r="S46" s="56"/>
      <c r="T46" s="55"/>
      <c r="U46" s="55"/>
      <c r="V46" s="55"/>
      <c r="W46" s="56"/>
    </row>
    <row r="47" spans="4:23" ht="18.75" customHeight="1">
      <c r="E47" s="54"/>
      <c r="F47" s="55"/>
      <c r="G47" s="56"/>
      <c r="H47" s="54"/>
      <c r="I47" s="55"/>
      <c r="J47" s="55"/>
      <c r="K47" s="55"/>
      <c r="L47" s="56"/>
      <c r="M47" s="54"/>
      <c r="N47" s="55"/>
      <c r="O47" s="55"/>
      <c r="P47" s="55"/>
      <c r="Q47" s="55"/>
      <c r="R47" s="55"/>
      <c r="S47" s="56"/>
      <c r="T47" s="55"/>
      <c r="U47" s="55"/>
      <c r="V47" s="55"/>
      <c r="W47" s="56"/>
    </row>
    <row r="48" spans="4:23" ht="18.75" customHeight="1">
      <c r="E48" s="54"/>
      <c r="F48" s="55" t="s">
        <v>170</v>
      </c>
      <c r="G48" s="56"/>
      <c r="H48" s="54"/>
      <c r="I48" s="55"/>
      <c r="J48" s="55"/>
      <c r="K48" s="55"/>
      <c r="L48" s="56"/>
      <c r="M48" s="54"/>
      <c r="N48" s="55"/>
      <c r="O48" s="55"/>
      <c r="P48" s="55"/>
      <c r="Q48" s="55"/>
      <c r="R48" s="55"/>
      <c r="S48" s="56"/>
      <c r="T48" s="55"/>
      <c r="U48" s="55"/>
      <c r="V48" s="55"/>
      <c r="W48" s="56"/>
    </row>
    <row r="49" spans="3:3" ht="18.75" customHeight="1"/>
    <row r="50" spans="3:3">
      <c r="C50" s="49" t="s">
        <v>171</v>
      </c>
    </row>
  </sheetData>
  <mergeCells count="15">
    <mergeCell ref="A26:Y26"/>
    <mergeCell ref="A3:Y3"/>
    <mergeCell ref="T6:X6"/>
    <mergeCell ref="E11:J11"/>
    <mergeCell ref="Q14:W14"/>
    <mergeCell ref="Q15:W15"/>
    <mergeCell ref="Q16:W16"/>
    <mergeCell ref="D20:V24"/>
    <mergeCell ref="T43:W43"/>
    <mergeCell ref="I29:R29"/>
    <mergeCell ref="I33:R33"/>
    <mergeCell ref="I36:R36"/>
    <mergeCell ref="E43:G43"/>
    <mergeCell ref="H43:L43"/>
    <mergeCell ref="M43:S43"/>
  </mergeCells>
  <phoneticPr fontId="2"/>
  <printOptions horizontalCentered="1" gridLinesSet="0"/>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8CBAD"/>
  </sheetPr>
  <dimension ref="A1:H45"/>
  <sheetViews>
    <sheetView showGridLines="0" view="pageBreakPreview" zoomScale="80" zoomScaleNormal="100" zoomScaleSheetLayoutView="80" workbookViewId="0">
      <selection sqref="A1:G1"/>
    </sheetView>
  </sheetViews>
  <sheetFormatPr defaultColWidth="9" defaultRowHeight="14"/>
  <cols>
    <col min="1" max="1" width="9.6328125" style="213" customWidth="1"/>
    <col min="2" max="3" width="20.6328125" style="169" customWidth="1"/>
    <col min="4" max="4" width="9.6328125" style="213" customWidth="1"/>
    <col min="5" max="5" width="24.6328125" style="213" customWidth="1"/>
    <col min="6" max="6" width="6.6328125" style="169" customWidth="1"/>
    <col min="7" max="7" width="40.6328125" style="170" customWidth="1"/>
    <col min="8" max="8" width="52.6328125" style="170" customWidth="1"/>
    <col min="9" max="16384" width="9" style="169"/>
  </cols>
  <sheetData>
    <row r="1" spans="1:8" ht="25.5">
      <c r="A1" s="1302" t="s">
        <v>326</v>
      </c>
      <c r="B1" s="1302"/>
      <c r="C1" s="1302"/>
      <c r="D1" s="1302"/>
      <c r="E1" s="1302"/>
      <c r="F1" s="1302"/>
      <c r="G1" s="1302"/>
      <c r="H1" s="168"/>
    </row>
    <row r="2" spans="1:8" ht="14.25" customHeight="1">
      <c r="A2" s="168"/>
      <c r="B2" s="168"/>
      <c r="C2" s="168"/>
      <c r="D2" s="168"/>
      <c r="E2" s="168"/>
      <c r="F2" s="168"/>
    </row>
    <row r="3" spans="1:8" ht="25.5">
      <c r="A3" s="168"/>
      <c r="B3" s="168"/>
      <c r="C3" s="168"/>
      <c r="D3" s="168"/>
      <c r="E3" s="171" t="s">
        <v>327</v>
      </c>
      <c r="F3" s="1313" t="str">
        <f>入力用!B6</f>
        <v>■■事業 ●●地区 ▲-▲工区</v>
      </c>
      <c r="G3" s="1313"/>
    </row>
    <row r="4" spans="1:8" ht="25.5">
      <c r="A4" s="168"/>
      <c r="B4" s="168"/>
      <c r="C4" s="168"/>
      <c r="D4" s="168"/>
      <c r="E4" s="171" t="s">
        <v>328</v>
      </c>
      <c r="F4" s="1304">
        <f>入力用!B20</f>
        <v>0</v>
      </c>
      <c r="G4" s="1304"/>
    </row>
    <row r="5" spans="1:8" ht="7.5" customHeight="1">
      <c r="A5" s="168"/>
      <c r="B5" s="168"/>
      <c r="C5" s="168"/>
      <c r="D5" s="168"/>
      <c r="E5" s="168"/>
      <c r="F5" s="168"/>
    </row>
    <row r="6" spans="1:8" s="173" customFormat="1" ht="24" customHeight="1" thickBot="1">
      <c r="A6" s="172" t="s">
        <v>329</v>
      </c>
      <c r="D6" s="174"/>
      <c r="E6" s="174"/>
      <c r="G6" s="170"/>
      <c r="H6" s="170"/>
    </row>
    <row r="7" spans="1:8" ht="25" customHeight="1">
      <c r="A7" s="1305" t="s">
        <v>330</v>
      </c>
      <c r="B7" s="1307" t="s">
        <v>331</v>
      </c>
      <c r="C7" s="1309" t="s">
        <v>332</v>
      </c>
      <c r="D7" s="1309" t="s">
        <v>333</v>
      </c>
      <c r="E7" s="1309" t="s">
        <v>334</v>
      </c>
      <c r="F7" s="1311" t="s">
        <v>335</v>
      </c>
      <c r="G7" s="1312"/>
      <c r="H7" s="175"/>
    </row>
    <row r="8" spans="1:8" ht="25" customHeight="1" thickBot="1">
      <c r="A8" s="1306"/>
      <c r="B8" s="1308"/>
      <c r="C8" s="1310"/>
      <c r="D8" s="1310"/>
      <c r="E8" s="1310"/>
      <c r="F8" s="176" t="s">
        <v>336</v>
      </c>
      <c r="G8" s="177" t="s">
        <v>337</v>
      </c>
      <c r="H8" s="175"/>
    </row>
    <row r="9" spans="1:8" ht="45" customHeight="1">
      <c r="A9" s="178"/>
      <c r="B9" s="179"/>
      <c r="C9" s="180"/>
      <c r="D9" s="181"/>
      <c r="E9" s="182"/>
      <c r="F9" s="183"/>
      <c r="G9" s="184"/>
      <c r="H9" s="185"/>
    </row>
    <row r="10" spans="1:8" ht="45" customHeight="1">
      <c r="A10" s="186"/>
      <c r="B10" s="187"/>
      <c r="C10" s="188"/>
      <c r="D10" s="189"/>
      <c r="E10" s="190"/>
      <c r="F10" s="188"/>
      <c r="G10" s="191"/>
      <c r="H10" s="185"/>
    </row>
    <row r="11" spans="1:8" ht="45" customHeight="1">
      <c r="A11" s="186"/>
      <c r="B11" s="187"/>
      <c r="C11" s="188"/>
      <c r="D11" s="189"/>
      <c r="E11" s="190"/>
      <c r="F11" s="192"/>
      <c r="G11" s="191"/>
      <c r="H11" s="185"/>
    </row>
    <row r="12" spans="1:8" ht="45" customHeight="1">
      <c r="A12" s="186"/>
      <c r="B12" s="187"/>
      <c r="C12" s="188"/>
      <c r="D12" s="189"/>
      <c r="E12" s="190"/>
      <c r="F12" s="192"/>
      <c r="G12" s="191"/>
      <c r="H12" s="185"/>
    </row>
    <row r="13" spans="1:8" ht="45" customHeight="1">
      <c r="A13" s="186"/>
      <c r="B13" s="187"/>
      <c r="C13" s="188"/>
      <c r="D13" s="189"/>
      <c r="E13" s="190"/>
      <c r="F13" s="192"/>
      <c r="G13" s="191"/>
      <c r="H13" s="185"/>
    </row>
    <row r="14" spans="1:8" ht="45" customHeight="1">
      <c r="A14" s="186"/>
      <c r="B14" s="187"/>
      <c r="C14" s="188"/>
      <c r="D14" s="189"/>
      <c r="E14" s="190"/>
      <c r="F14" s="192"/>
      <c r="G14" s="191"/>
      <c r="H14" s="185"/>
    </row>
    <row r="15" spans="1:8" ht="45" customHeight="1">
      <c r="A15" s="186"/>
      <c r="B15" s="187"/>
      <c r="C15" s="188"/>
      <c r="D15" s="189"/>
      <c r="E15" s="190"/>
      <c r="F15" s="192"/>
      <c r="G15" s="191"/>
      <c r="H15" s="185"/>
    </row>
    <row r="16" spans="1:8" ht="45" customHeight="1" thickBot="1">
      <c r="A16" s="193"/>
      <c r="B16" s="194"/>
      <c r="C16" s="195"/>
      <c r="D16" s="196"/>
      <c r="E16" s="197"/>
      <c r="F16" s="198"/>
      <c r="G16" s="199"/>
      <c r="H16" s="185"/>
    </row>
    <row r="17" spans="1:8" ht="25.5">
      <c r="A17" s="1302" t="s">
        <v>326</v>
      </c>
      <c r="B17" s="1302"/>
      <c r="C17" s="1302"/>
      <c r="D17" s="1302"/>
      <c r="E17" s="1302"/>
      <c r="F17" s="1302"/>
      <c r="G17" s="1302"/>
      <c r="H17" s="168"/>
    </row>
    <row r="18" spans="1:8" ht="9.75" customHeight="1">
      <c r="A18" s="168"/>
      <c r="B18" s="168"/>
      <c r="C18" s="168"/>
      <c r="D18" s="168"/>
      <c r="E18" s="168"/>
      <c r="F18" s="168"/>
    </row>
    <row r="19" spans="1:8" ht="25.5">
      <c r="A19" s="168"/>
      <c r="B19" s="168"/>
      <c r="C19" s="168"/>
      <c r="D19" s="168"/>
      <c r="E19" s="171" t="s">
        <v>327</v>
      </c>
      <c r="F19" s="1303"/>
      <c r="G19" s="1303"/>
    </row>
    <row r="20" spans="1:8" ht="25.5">
      <c r="A20" s="168"/>
      <c r="B20" s="168"/>
      <c r="C20" s="168"/>
      <c r="D20" s="168"/>
      <c r="E20" s="171" t="s">
        <v>328</v>
      </c>
      <c r="F20" s="1304"/>
      <c r="G20" s="1304"/>
    </row>
    <row r="21" spans="1:8" ht="7.5" customHeight="1">
      <c r="A21" s="168"/>
      <c r="B21" s="168"/>
      <c r="C21" s="168"/>
      <c r="D21" s="168"/>
      <c r="E21" s="168"/>
      <c r="F21" s="168"/>
    </row>
    <row r="22" spans="1:8" s="173" customFormat="1" ht="24" customHeight="1" thickBot="1">
      <c r="A22" s="172" t="s">
        <v>329</v>
      </c>
      <c r="D22" s="174"/>
      <c r="E22" s="174"/>
      <c r="F22" s="174"/>
      <c r="G22" s="170"/>
      <c r="H22" s="170"/>
    </row>
    <row r="23" spans="1:8" ht="22.5" customHeight="1">
      <c r="A23" s="1305" t="s">
        <v>330</v>
      </c>
      <c r="B23" s="1307" t="s">
        <v>331</v>
      </c>
      <c r="C23" s="1309" t="s">
        <v>332</v>
      </c>
      <c r="D23" s="1309" t="s">
        <v>333</v>
      </c>
      <c r="E23" s="1309" t="s">
        <v>334</v>
      </c>
      <c r="F23" s="1311" t="s">
        <v>335</v>
      </c>
      <c r="G23" s="1312"/>
      <c r="H23" s="175"/>
    </row>
    <row r="24" spans="1:8" ht="22.5" customHeight="1" thickBot="1">
      <c r="A24" s="1306"/>
      <c r="B24" s="1308"/>
      <c r="C24" s="1310"/>
      <c r="D24" s="1310"/>
      <c r="E24" s="1310"/>
      <c r="F24" s="176" t="s">
        <v>336</v>
      </c>
      <c r="G24" s="177" t="s">
        <v>337</v>
      </c>
      <c r="H24" s="175"/>
    </row>
    <row r="25" spans="1:8" ht="38.15" customHeight="1">
      <c r="A25" s="178" t="s">
        <v>338</v>
      </c>
      <c r="B25" s="179" t="s">
        <v>339</v>
      </c>
      <c r="C25" s="180" t="s">
        <v>340</v>
      </c>
      <c r="D25" s="181" t="s">
        <v>341</v>
      </c>
      <c r="E25" s="200" t="s">
        <v>342</v>
      </c>
      <c r="F25" s="182" t="s">
        <v>343</v>
      </c>
      <c r="G25" s="184"/>
      <c r="H25" s="185"/>
    </row>
    <row r="26" spans="1:8" ht="38.15" customHeight="1">
      <c r="A26" s="186" t="s">
        <v>344</v>
      </c>
      <c r="B26" s="187" t="s">
        <v>345</v>
      </c>
      <c r="C26" s="188" t="s">
        <v>346</v>
      </c>
      <c r="D26" s="189" t="s">
        <v>347</v>
      </c>
      <c r="E26" s="201" t="s">
        <v>348</v>
      </c>
      <c r="F26" s="190" t="s">
        <v>349</v>
      </c>
      <c r="G26" s="191"/>
      <c r="H26" s="185"/>
    </row>
    <row r="27" spans="1:8" ht="38.15" customHeight="1">
      <c r="A27" s="202" t="s">
        <v>350</v>
      </c>
      <c r="B27" s="203" t="s">
        <v>351</v>
      </c>
      <c r="C27" s="204" t="s">
        <v>352</v>
      </c>
      <c r="D27" s="205" t="s">
        <v>341</v>
      </c>
      <c r="E27" s="206" t="s">
        <v>353</v>
      </c>
      <c r="F27" s="207" t="s">
        <v>354</v>
      </c>
      <c r="G27" s="208"/>
      <c r="H27" s="185"/>
    </row>
    <row r="28" spans="1:8" ht="38.15" customHeight="1" thickBot="1">
      <c r="A28" s="202"/>
      <c r="B28" s="203"/>
      <c r="C28" s="204"/>
      <c r="D28" s="205"/>
      <c r="E28" s="207"/>
      <c r="F28" s="207"/>
      <c r="G28" s="208"/>
      <c r="H28" s="185"/>
    </row>
    <row r="29" spans="1:8" ht="12" customHeight="1">
      <c r="A29" s="209"/>
      <c r="B29" s="210"/>
      <c r="C29" s="210"/>
      <c r="D29" s="209"/>
      <c r="E29" s="209"/>
      <c r="F29" s="209"/>
      <c r="G29" s="210"/>
      <c r="H29" s="185"/>
    </row>
    <row r="30" spans="1:8" ht="45" customHeight="1">
      <c r="A30" s="170"/>
      <c r="B30" s="185"/>
      <c r="C30" s="185"/>
      <c r="D30" s="170"/>
      <c r="E30" s="1301" t="s">
        <v>1663</v>
      </c>
      <c r="F30" s="1301"/>
      <c r="G30" s="1301"/>
      <c r="H30" s="211"/>
    </row>
    <row r="31" spans="1:8" ht="45" customHeight="1">
      <c r="A31" s="170"/>
      <c r="B31" s="185"/>
      <c r="C31" s="185"/>
      <c r="D31" s="170"/>
      <c r="E31" s="1301"/>
      <c r="F31" s="1301"/>
      <c r="G31" s="1301"/>
      <c r="H31" s="212"/>
    </row>
    <row r="32" spans="1:8" ht="45" customHeight="1">
      <c r="A32" s="170"/>
      <c r="B32" s="185"/>
      <c r="C32" s="185"/>
      <c r="D32" s="170"/>
      <c r="E32" s="1301"/>
      <c r="F32" s="1301"/>
      <c r="G32" s="1301"/>
      <c r="H32" s="212"/>
    </row>
    <row r="33" spans="1:8" ht="45" customHeight="1">
      <c r="A33" s="170"/>
      <c r="B33" s="185"/>
      <c r="C33" s="185"/>
      <c r="D33" s="170"/>
      <c r="E33" s="1301"/>
      <c r="F33" s="1301"/>
      <c r="G33" s="1301"/>
      <c r="H33" s="212"/>
    </row>
    <row r="34" spans="1:8" ht="45" customHeight="1">
      <c r="A34" s="170"/>
      <c r="B34" s="185"/>
      <c r="E34" s="1301"/>
      <c r="F34" s="1301"/>
      <c r="G34" s="1301"/>
      <c r="H34" s="212"/>
    </row>
    <row r="35" spans="1:8" ht="16.5" customHeight="1">
      <c r="A35" s="170"/>
      <c r="B35" s="185"/>
    </row>
    <row r="36" spans="1:8" s="185" customFormat="1" ht="16.5" customHeight="1">
      <c r="A36" s="214"/>
      <c r="B36" s="215"/>
      <c r="D36" s="170"/>
      <c r="E36" s="170"/>
      <c r="G36" s="170"/>
      <c r="H36" s="170"/>
    </row>
    <row r="37" spans="1:8" s="185" customFormat="1" ht="16.5" customHeight="1">
      <c r="A37" s="170"/>
      <c r="B37" s="216"/>
      <c r="D37" s="170"/>
      <c r="E37" s="170"/>
      <c r="G37" s="170"/>
      <c r="H37" s="170"/>
    </row>
    <row r="38" spans="1:8" s="185" customFormat="1" ht="16.5" customHeight="1">
      <c r="A38" s="170"/>
      <c r="B38" s="216"/>
      <c r="D38" s="170"/>
      <c r="E38" s="170"/>
      <c r="G38" s="170"/>
      <c r="H38" s="170"/>
    </row>
    <row r="39" spans="1:8" s="185" customFormat="1" ht="16.5" customHeight="1">
      <c r="A39" s="217"/>
      <c r="B39" s="218"/>
      <c r="D39" s="170"/>
      <c r="E39" s="170"/>
      <c r="G39" s="170"/>
      <c r="H39" s="170"/>
    </row>
    <row r="40" spans="1:8" s="185" customFormat="1" ht="16.5" customHeight="1">
      <c r="A40" s="217"/>
      <c r="B40" s="218"/>
      <c r="D40" s="170"/>
      <c r="E40" s="170"/>
      <c r="G40" s="170"/>
      <c r="H40" s="170"/>
    </row>
    <row r="41" spans="1:8" s="185" customFormat="1" ht="16.5" customHeight="1">
      <c r="A41" s="217"/>
      <c r="B41" s="218"/>
      <c r="D41" s="170"/>
      <c r="E41" s="170"/>
      <c r="G41" s="170"/>
      <c r="H41" s="170"/>
    </row>
    <row r="42" spans="1:8" s="185" customFormat="1" ht="16.5" customHeight="1">
      <c r="A42" s="217"/>
      <c r="B42" s="218"/>
      <c r="D42" s="170"/>
      <c r="E42" s="170"/>
      <c r="G42" s="170"/>
      <c r="H42" s="170"/>
    </row>
    <row r="43" spans="1:8" s="185" customFormat="1" ht="16.5" customHeight="1">
      <c r="A43" s="217"/>
      <c r="B43" s="218"/>
      <c r="D43" s="170"/>
      <c r="E43" s="170"/>
      <c r="G43" s="170"/>
      <c r="H43" s="170"/>
    </row>
    <row r="44" spans="1:8" s="185" customFormat="1" ht="16.5" customHeight="1">
      <c r="A44" s="170"/>
      <c r="B44" s="216"/>
      <c r="D44" s="170"/>
      <c r="E44" s="170"/>
      <c r="G44" s="170"/>
      <c r="H44" s="170"/>
    </row>
    <row r="45" spans="1:8" s="185" customFormat="1" ht="16.5" customHeight="1">
      <c r="A45" s="170"/>
      <c r="B45" s="216"/>
      <c r="D45" s="170"/>
      <c r="E45" s="170"/>
      <c r="G45" s="170"/>
      <c r="H45" s="170"/>
    </row>
  </sheetData>
  <mergeCells count="19">
    <mergeCell ref="A1:G1"/>
    <mergeCell ref="F3:G3"/>
    <mergeCell ref="F4:G4"/>
    <mergeCell ref="A7:A8"/>
    <mergeCell ref="B7:B8"/>
    <mergeCell ref="C7:C8"/>
    <mergeCell ref="D7:D8"/>
    <mergeCell ref="E7:E8"/>
    <mergeCell ref="F7:G7"/>
    <mergeCell ref="E30:G34"/>
    <mergeCell ref="A17:G17"/>
    <mergeCell ref="F19:G19"/>
    <mergeCell ref="F20:G20"/>
    <mergeCell ref="A23:A24"/>
    <mergeCell ref="B23:B24"/>
    <mergeCell ref="C23:C24"/>
    <mergeCell ref="D23:D24"/>
    <mergeCell ref="E23:E24"/>
    <mergeCell ref="F23:G23"/>
  </mergeCells>
  <phoneticPr fontId="2"/>
  <dataValidations count="4">
    <dataValidation type="list" allowBlank="1" showInputMessage="1" showErrorMessage="1" sqref="A25:A28" xr:uid="{00000000-0002-0000-0900-000000000000}">
      <formula1>"一次,二次,三次"</formula1>
    </dataValidation>
    <dataValidation type="list" allowBlank="1" showInputMessage="1" showErrorMessage="1" sqref="A9:A16" xr:uid="{00000000-0002-0000-0900-000001000000}">
      <formula1>"一次,二次,三次以下"</formula1>
    </dataValidation>
    <dataValidation type="list" allowBlank="1" showInputMessage="1" showErrorMessage="1" sqref="D9:D16 D25:D29" xr:uid="{00000000-0002-0000-0900-000002000000}">
      <formula1>"県内,県外"</formula1>
    </dataValidation>
    <dataValidation type="list" allowBlank="1" showInputMessage="1" showErrorMessage="1" sqref="F9:F16 F25:F29" xr:uid="{00000000-0002-0000-0900-000003000000}">
      <formula1>"①,②,③,④"</formula1>
    </dataValidation>
  </dataValidations>
  <printOptions horizontalCentered="1"/>
  <pageMargins left="0.59055118110236227" right="0.59055118110236227" top="0.78740157480314965" bottom="0.59055118110236227" header="0.31496062992125984" footer="0.31496062992125984"/>
  <pageSetup paperSize="9" scale="95" orientation="landscape" r:id="rId1"/>
  <rowBreaks count="1" manualBreakCount="1">
    <brk id="16"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8CBAD"/>
  </sheetPr>
  <dimension ref="A1:J65"/>
  <sheetViews>
    <sheetView showGridLines="0" view="pageBreakPreview" zoomScale="80" zoomScaleNormal="100" zoomScaleSheetLayoutView="80" workbookViewId="0">
      <selection sqref="A1:I1"/>
    </sheetView>
  </sheetViews>
  <sheetFormatPr defaultColWidth="9" defaultRowHeight="14"/>
  <cols>
    <col min="1" max="1" width="16.6328125" style="169" customWidth="1"/>
    <col min="2" max="2" width="14.6328125" style="169" customWidth="1"/>
    <col min="3" max="3" width="7.6328125" style="258" customWidth="1"/>
    <col min="4" max="4" width="5.08984375" style="213" customWidth="1"/>
    <col min="5" max="5" width="24.6328125" style="169" customWidth="1"/>
    <col min="6" max="6" width="10.6328125" style="170" customWidth="1"/>
    <col min="7" max="7" width="24.6328125" style="169" customWidth="1"/>
    <col min="8" max="8" width="5.6328125" style="213" customWidth="1"/>
    <col min="9" max="9" width="18.6328125" style="170" customWidth="1"/>
    <col min="10" max="16384" width="9" style="169"/>
  </cols>
  <sheetData>
    <row r="1" spans="1:9" ht="25.5">
      <c r="A1" s="1302" t="s">
        <v>355</v>
      </c>
      <c r="B1" s="1302"/>
      <c r="C1" s="1302"/>
      <c r="D1" s="1302"/>
      <c r="E1" s="1302"/>
      <c r="F1" s="1302"/>
      <c r="G1" s="1302"/>
      <c r="H1" s="1302"/>
      <c r="I1" s="1302"/>
    </row>
    <row r="2" spans="1:9" ht="14.25" customHeight="1">
      <c r="A2" s="168"/>
      <c r="B2" s="168"/>
      <c r="C2" s="168"/>
      <c r="D2" s="168"/>
      <c r="E2" s="168"/>
      <c r="G2" s="168"/>
      <c r="H2" s="168"/>
    </row>
    <row r="3" spans="1:9" ht="25.5">
      <c r="A3" s="168"/>
      <c r="B3" s="168"/>
      <c r="C3" s="219"/>
      <c r="D3" s="168"/>
      <c r="F3" s="171" t="s">
        <v>327</v>
      </c>
      <c r="G3" s="1343" t="str">
        <f>入力用!B6</f>
        <v>■■事業 ●●地区 ▲-▲工区</v>
      </c>
      <c r="H3" s="1344"/>
      <c r="I3" s="1344"/>
    </row>
    <row r="4" spans="1:9" ht="25.5">
      <c r="A4" s="168"/>
      <c r="B4" s="168"/>
      <c r="C4" s="219"/>
      <c r="D4" s="168"/>
      <c r="F4" s="171" t="s">
        <v>328</v>
      </c>
      <c r="G4" s="222">
        <f>入力用!B20</f>
        <v>0</v>
      </c>
      <c r="H4" s="223"/>
      <c r="I4" s="224"/>
    </row>
    <row r="5" spans="1:9" ht="7.5" customHeight="1">
      <c r="A5" s="168"/>
      <c r="B5" s="168"/>
      <c r="C5" s="219"/>
      <c r="D5" s="168"/>
      <c r="E5" s="171"/>
      <c r="G5" s="225"/>
      <c r="H5" s="226"/>
      <c r="I5" s="227"/>
    </row>
    <row r="6" spans="1:9" s="173" customFormat="1" ht="19.5" thickBot="1">
      <c r="A6" s="173" t="s">
        <v>356</v>
      </c>
      <c r="C6" s="228"/>
      <c r="D6" s="174"/>
      <c r="F6" s="170"/>
      <c r="H6" s="174"/>
      <c r="I6" s="170"/>
    </row>
    <row r="7" spans="1:9" ht="20.25" customHeight="1">
      <c r="A7" s="1305" t="s">
        <v>357</v>
      </c>
      <c r="B7" s="1307" t="s">
        <v>358</v>
      </c>
      <c r="C7" s="1309" t="s">
        <v>359</v>
      </c>
      <c r="D7" s="1339" t="s">
        <v>360</v>
      </c>
      <c r="E7" s="229" t="s">
        <v>361</v>
      </c>
      <c r="F7" s="230" t="s">
        <v>362</v>
      </c>
      <c r="G7" s="231" t="s">
        <v>363</v>
      </c>
      <c r="H7" s="1341" t="s">
        <v>364</v>
      </c>
      <c r="I7" s="1333" t="s">
        <v>365</v>
      </c>
    </row>
    <row r="8" spans="1:9" ht="20.25" customHeight="1" thickBot="1">
      <c r="A8" s="1337"/>
      <c r="B8" s="1338"/>
      <c r="C8" s="1338"/>
      <c r="D8" s="1340"/>
      <c r="E8" s="232" t="s">
        <v>366</v>
      </c>
      <c r="F8" s="233" t="s">
        <v>367</v>
      </c>
      <c r="G8" s="234" t="s">
        <v>368</v>
      </c>
      <c r="H8" s="1342"/>
      <c r="I8" s="1334"/>
    </row>
    <row r="9" spans="1:9" ht="20.25" customHeight="1" thickTop="1">
      <c r="A9" s="1335"/>
      <c r="B9" s="1328"/>
      <c r="C9" s="1329"/>
      <c r="D9" s="1330"/>
      <c r="E9" s="235"/>
      <c r="F9" s="236"/>
      <c r="G9" s="237"/>
      <c r="H9" s="238"/>
      <c r="I9" s="1322"/>
    </row>
    <row r="10" spans="1:9" ht="20.25" customHeight="1" thickBot="1">
      <c r="A10" s="1336"/>
      <c r="B10" s="1317"/>
      <c r="C10" s="1319"/>
      <c r="D10" s="1331"/>
      <c r="E10" s="239"/>
      <c r="F10" s="240"/>
      <c r="G10" s="241"/>
      <c r="H10" s="242"/>
      <c r="I10" s="1323"/>
    </row>
    <row r="11" spans="1:9" ht="20.25" customHeight="1">
      <c r="A11" s="1335"/>
      <c r="B11" s="1328"/>
      <c r="C11" s="1329"/>
      <c r="D11" s="1330"/>
      <c r="E11" s="235"/>
      <c r="F11" s="236"/>
      <c r="G11" s="237"/>
      <c r="H11" s="243"/>
      <c r="I11" s="1322"/>
    </row>
    <row r="12" spans="1:9" ht="20.25" customHeight="1" thickBot="1">
      <c r="A12" s="1336"/>
      <c r="B12" s="1317"/>
      <c r="C12" s="1319"/>
      <c r="D12" s="1331"/>
      <c r="E12" s="239"/>
      <c r="F12" s="240"/>
      <c r="G12" s="241"/>
      <c r="H12" s="242"/>
      <c r="I12" s="1323"/>
    </row>
    <row r="13" spans="1:9" ht="20.25" customHeight="1">
      <c r="A13" s="1335"/>
      <c r="B13" s="1328"/>
      <c r="C13" s="1329"/>
      <c r="D13" s="1330"/>
      <c r="E13" s="235"/>
      <c r="F13" s="236"/>
      <c r="G13" s="237"/>
      <c r="H13" s="243"/>
      <c r="I13" s="1322"/>
    </row>
    <row r="14" spans="1:9" ht="20.25" customHeight="1" thickBot="1">
      <c r="A14" s="1336"/>
      <c r="B14" s="1317"/>
      <c r="C14" s="1319"/>
      <c r="D14" s="1331"/>
      <c r="E14" s="239"/>
      <c r="F14" s="240"/>
      <c r="G14" s="241"/>
      <c r="H14" s="242"/>
      <c r="I14" s="1323"/>
    </row>
    <row r="15" spans="1:9" ht="20.25" customHeight="1">
      <c r="A15" s="1335"/>
      <c r="B15" s="1328"/>
      <c r="C15" s="1329"/>
      <c r="D15" s="1330"/>
      <c r="E15" s="235"/>
      <c r="F15" s="236"/>
      <c r="G15" s="237"/>
      <c r="H15" s="243"/>
      <c r="I15" s="1322"/>
    </row>
    <row r="16" spans="1:9" ht="20.25" customHeight="1" thickBot="1">
      <c r="A16" s="1336"/>
      <c r="B16" s="1317"/>
      <c r="C16" s="1319"/>
      <c r="D16" s="1331"/>
      <c r="E16" s="239"/>
      <c r="F16" s="240"/>
      <c r="G16" s="241"/>
      <c r="H16" s="244"/>
      <c r="I16" s="1323"/>
    </row>
    <row r="17" spans="1:9" ht="20.25" customHeight="1">
      <c r="A17" s="1335"/>
      <c r="B17" s="1328"/>
      <c r="C17" s="1329"/>
      <c r="D17" s="1330"/>
      <c r="E17" s="235"/>
      <c r="F17" s="236"/>
      <c r="G17" s="237"/>
      <c r="H17" s="243"/>
      <c r="I17" s="1322"/>
    </row>
    <row r="18" spans="1:9" ht="20.25" customHeight="1" thickBot="1">
      <c r="A18" s="1336"/>
      <c r="B18" s="1317"/>
      <c r="C18" s="1319"/>
      <c r="D18" s="1331"/>
      <c r="E18" s="239"/>
      <c r="F18" s="240"/>
      <c r="G18" s="241"/>
      <c r="H18" s="242"/>
      <c r="I18" s="1323"/>
    </row>
    <row r="19" spans="1:9" ht="20.25" customHeight="1">
      <c r="A19" s="1335"/>
      <c r="B19" s="1328"/>
      <c r="C19" s="1329"/>
      <c r="D19" s="1330"/>
      <c r="E19" s="235"/>
      <c r="F19" s="236"/>
      <c r="G19" s="237"/>
      <c r="H19" s="243"/>
      <c r="I19" s="1322"/>
    </row>
    <row r="20" spans="1:9" ht="20.25" customHeight="1" thickBot="1">
      <c r="A20" s="1336"/>
      <c r="B20" s="1317"/>
      <c r="C20" s="1319"/>
      <c r="D20" s="1331"/>
      <c r="E20" s="239"/>
      <c r="F20" s="240"/>
      <c r="G20" s="241"/>
      <c r="H20" s="242"/>
      <c r="I20" s="1323"/>
    </row>
    <row r="21" spans="1:9" ht="20.25" customHeight="1">
      <c r="A21" s="1335"/>
      <c r="B21" s="1328"/>
      <c r="C21" s="1329"/>
      <c r="D21" s="1330"/>
      <c r="E21" s="235"/>
      <c r="F21" s="236"/>
      <c r="G21" s="237"/>
      <c r="H21" s="243"/>
      <c r="I21" s="1322"/>
    </row>
    <row r="22" spans="1:9" ht="20.25" customHeight="1" thickBot="1">
      <c r="A22" s="1336"/>
      <c r="B22" s="1317"/>
      <c r="C22" s="1319"/>
      <c r="D22" s="1331"/>
      <c r="E22" s="239"/>
      <c r="F22" s="240"/>
      <c r="G22" s="241"/>
      <c r="H22" s="244"/>
      <c r="I22" s="1323"/>
    </row>
    <row r="23" spans="1:9" ht="20.25" customHeight="1">
      <c r="A23" s="1335"/>
      <c r="B23" s="1328"/>
      <c r="C23" s="1329"/>
      <c r="D23" s="1330"/>
      <c r="E23" s="235"/>
      <c r="F23" s="236"/>
      <c r="G23" s="237"/>
      <c r="H23" s="243"/>
      <c r="I23" s="1322"/>
    </row>
    <row r="24" spans="1:9" ht="20.25" customHeight="1" thickBot="1">
      <c r="A24" s="1336"/>
      <c r="B24" s="1317"/>
      <c r="C24" s="1319"/>
      <c r="D24" s="1331"/>
      <c r="E24" s="239"/>
      <c r="F24" s="240"/>
      <c r="G24" s="241"/>
      <c r="H24" s="242"/>
      <c r="I24" s="1323"/>
    </row>
    <row r="25" spans="1:9" ht="20.25" customHeight="1">
      <c r="A25" s="1335"/>
      <c r="B25" s="1328"/>
      <c r="C25" s="1329"/>
      <c r="D25" s="1330"/>
      <c r="E25" s="235"/>
      <c r="F25" s="236"/>
      <c r="G25" s="237"/>
      <c r="H25" s="243"/>
      <c r="I25" s="1322"/>
    </row>
    <row r="26" spans="1:9" ht="20.25" customHeight="1" thickBot="1">
      <c r="A26" s="1336"/>
      <c r="B26" s="1317"/>
      <c r="C26" s="1319"/>
      <c r="D26" s="1331"/>
      <c r="E26" s="239"/>
      <c r="F26" s="240"/>
      <c r="G26" s="241"/>
      <c r="H26" s="244"/>
      <c r="I26" s="1323"/>
    </row>
    <row r="27" spans="1:9" ht="25.5">
      <c r="A27" s="1302" t="s">
        <v>355</v>
      </c>
      <c r="B27" s="1302"/>
      <c r="C27" s="1302"/>
      <c r="D27" s="1302"/>
      <c r="E27" s="1302"/>
      <c r="F27" s="1302"/>
      <c r="G27" s="1302"/>
      <c r="H27" s="1302"/>
      <c r="I27" s="1302"/>
    </row>
    <row r="28" spans="1:9" ht="14.25" customHeight="1">
      <c r="A28" s="168"/>
      <c r="B28" s="168"/>
      <c r="C28" s="219"/>
      <c r="D28" s="168"/>
      <c r="E28" s="168"/>
      <c r="G28" s="168"/>
      <c r="H28" s="168"/>
    </row>
    <row r="29" spans="1:9" ht="25.5">
      <c r="A29" s="168"/>
      <c r="B29" s="168"/>
      <c r="C29" s="219"/>
      <c r="D29" s="168"/>
      <c r="E29" s="213"/>
      <c r="F29" s="171" t="s">
        <v>327</v>
      </c>
      <c r="G29" s="220"/>
      <c r="H29" s="220"/>
      <c r="I29" s="221"/>
    </row>
    <row r="30" spans="1:9" ht="25.5">
      <c r="A30" s="168"/>
      <c r="B30" s="168"/>
      <c r="C30" s="219"/>
      <c r="D30" s="168"/>
      <c r="E30" s="213"/>
      <c r="F30" s="171" t="s">
        <v>328</v>
      </c>
      <c r="G30" s="223"/>
      <c r="H30" s="223"/>
      <c r="I30" s="224"/>
    </row>
    <row r="31" spans="1:9" ht="7.5" customHeight="1">
      <c r="A31" s="168"/>
      <c r="B31" s="168"/>
      <c r="C31" s="219"/>
      <c r="D31" s="168"/>
      <c r="E31" s="245"/>
      <c r="G31" s="246"/>
      <c r="H31" s="226"/>
      <c r="I31" s="227"/>
    </row>
    <row r="32" spans="1:9" s="173" customFormat="1" ht="19.5" thickBot="1">
      <c r="A32" s="173" t="s">
        <v>356</v>
      </c>
      <c r="C32" s="228"/>
      <c r="D32" s="174"/>
      <c r="E32" s="174"/>
      <c r="F32" s="170"/>
      <c r="G32" s="174"/>
      <c r="H32" s="174"/>
      <c r="I32" s="170"/>
    </row>
    <row r="33" spans="1:10" ht="20.25" customHeight="1">
      <c r="A33" s="1305" t="s">
        <v>357</v>
      </c>
      <c r="B33" s="1307" t="s">
        <v>358</v>
      </c>
      <c r="C33" s="1309" t="s">
        <v>359</v>
      </c>
      <c r="D33" s="1339" t="s">
        <v>360</v>
      </c>
      <c r="E33" s="229" t="s">
        <v>361</v>
      </c>
      <c r="F33" s="230" t="s">
        <v>362</v>
      </c>
      <c r="G33" s="231" t="s">
        <v>363</v>
      </c>
      <c r="H33" s="1341" t="s">
        <v>364</v>
      </c>
      <c r="I33" s="1333" t="s">
        <v>365</v>
      </c>
    </row>
    <row r="34" spans="1:10" ht="20.25" customHeight="1" thickBot="1">
      <c r="A34" s="1337"/>
      <c r="B34" s="1338"/>
      <c r="C34" s="1338"/>
      <c r="D34" s="1340"/>
      <c r="E34" s="232" t="s">
        <v>366</v>
      </c>
      <c r="F34" s="233" t="s">
        <v>367</v>
      </c>
      <c r="G34" s="234" t="s">
        <v>368</v>
      </c>
      <c r="H34" s="1342"/>
      <c r="I34" s="1334"/>
    </row>
    <row r="35" spans="1:10" ht="20.25" customHeight="1" thickTop="1">
      <c r="A35" s="1327" t="s">
        <v>298</v>
      </c>
      <c r="B35" s="1328" t="s">
        <v>299</v>
      </c>
      <c r="C35" s="1329">
        <v>100</v>
      </c>
      <c r="D35" s="1330" t="s">
        <v>369</v>
      </c>
      <c r="E35" s="247" t="s">
        <v>370</v>
      </c>
      <c r="F35" s="236" t="s">
        <v>349</v>
      </c>
      <c r="G35" s="248" t="s">
        <v>371</v>
      </c>
      <c r="H35" s="249" t="s">
        <v>70</v>
      </c>
      <c r="I35" s="1322" t="s">
        <v>372</v>
      </c>
    </row>
    <row r="36" spans="1:10" ht="20.25" customHeight="1" thickBot="1">
      <c r="A36" s="1315"/>
      <c r="B36" s="1317"/>
      <c r="C36" s="1319"/>
      <c r="D36" s="1331"/>
      <c r="E36" s="250" t="s">
        <v>373</v>
      </c>
      <c r="F36" s="240" t="s">
        <v>374</v>
      </c>
      <c r="G36" s="251"/>
      <c r="H36" s="252"/>
      <c r="I36" s="1323"/>
    </row>
    <row r="37" spans="1:10" ht="20.25" customHeight="1">
      <c r="A37" s="1314" t="s">
        <v>305</v>
      </c>
      <c r="B37" s="1316" t="s">
        <v>306</v>
      </c>
      <c r="C37" s="1326">
        <v>200</v>
      </c>
      <c r="D37" s="1332" t="s">
        <v>307</v>
      </c>
      <c r="E37" s="247" t="s">
        <v>375</v>
      </c>
      <c r="F37" s="236" t="s">
        <v>376</v>
      </c>
      <c r="G37" s="253" t="s">
        <v>377</v>
      </c>
      <c r="H37" s="254" t="s">
        <v>297</v>
      </c>
      <c r="I37" s="1322" t="s">
        <v>378</v>
      </c>
    </row>
    <row r="38" spans="1:10" ht="20.25" customHeight="1" thickBot="1">
      <c r="A38" s="1315"/>
      <c r="B38" s="1317"/>
      <c r="C38" s="1319"/>
      <c r="D38" s="1331"/>
      <c r="E38" s="250" t="s">
        <v>379</v>
      </c>
      <c r="F38" s="240" t="s">
        <v>380</v>
      </c>
      <c r="G38" s="251" t="s">
        <v>381</v>
      </c>
      <c r="H38" s="255" t="s">
        <v>70</v>
      </c>
      <c r="I38" s="1323"/>
    </row>
    <row r="39" spans="1:10" ht="20.25" customHeight="1">
      <c r="A39" s="1314" t="s">
        <v>312</v>
      </c>
      <c r="B39" s="1316" t="s">
        <v>313</v>
      </c>
      <c r="C39" s="1318">
        <v>1000</v>
      </c>
      <c r="D39" s="1320" t="s">
        <v>314</v>
      </c>
      <c r="E39" s="247" t="s">
        <v>382</v>
      </c>
      <c r="F39" s="236" t="s">
        <v>383</v>
      </c>
      <c r="G39" s="253" t="s">
        <v>384</v>
      </c>
      <c r="H39" s="256" t="s">
        <v>297</v>
      </c>
      <c r="I39" s="1322" t="s">
        <v>378</v>
      </c>
    </row>
    <row r="40" spans="1:10" ht="20.25" customHeight="1" thickBot="1">
      <c r="A40" s="1315"/>
      <c r="B40" s="1317"/>
      <c r="C40" s="1319"/>
      <c r="D40" s="1321"/>
      <c r="E40" s="250" t="s">
        <v>385</v>
      </c>
      <c r="F40" s="240" t="s">
        <v>386</v>
      </c>
      <c r="G40" s="251" t="s">
        <v>387</v>
      </c>
      <c r="H40" s="252" t="s">
        <v>297</v>
      </c>
      <c r="I40" s="1323"/>
    </row>
    <row r="41" spans="1:10" ht="20.25" customHeight="1">
      <c r="A41" s="1314"/>
      <c r="B41" s="1324"/>
      <c r="C41" s="1326"/>
      <c r="D41" s="1320"/>
      <c r="E41" s="247"/>
      <c r="F41" s="236"/>
      <c r="G41" s="253"/>
      <c r="H41" s="254"/>
      <c r="I41" s="1322"/>
    </row>
    <row r="42" spans="1:10" ht="20.25" customHeight="1" thickBot="1">
      <c r="A42" s="1315"/>
      <c r="B42" s="1325"/>
      <c r="C42" s="1319"/>
      <c r="D42" s="1321"/>
      <c r="E42" s="250"/>
      <c r="F42" s="240"/>
      <c r="G42" s="251"/>
      <c r="H42" s="257"/>
      <c r="I42" s="1323"/>
    </row>
    <row r="43" spans="1:10" ht="16.5" customHeight="1">
      <c r="A43" s="170" t="s">
        <v>388</v>
      </c>
      <c r="I43" s="169"/>
      <c r="J43" s="213"/>
    </row>
    <row r="44" spans="1:10" s="185" customFormat="1" ht="16.5" customHeight="1">
      <c r="A44" s="216" t="s">
        <v>389</v>
      </c>
      <c r="B44" s="185" t="s">
        <v>1689</v>
      </c>
      <c r="C44" s="216"/>
      <c r="D44" s="170"/>
      <c r="F44" s="170"/>
      <c r="H44" s="170"/>
      <c r="J44" s="170"/>
    </row>
    <row r="45" spans="1:10" s="185" customFormat="1" ht="16.5" customHeight="1">
      <c r="A45" s="170"/>
      <c r="C45" s="212" t="s">
        <v>390</v>
      </c>
      <c r="D45" s="170"/>
      <c r="F45" s="170"/>
      <c r="H45" s="170"/>
      <c r="J45" s="170"/>
    </row>
    <row r="46" spans="1:10" s="185" customFormat="1" ht="16.5" customHeight="1">
      <c r="A46" s="217"/>
      <c r="C46" s="212" t="s">
        <v>391</v>
      </c>
      <c r="D46" s="170"/>
      <c r="F46" s="170"/>
      <c r="H46" s="170"/>
      <c r="J46" s="170"/>
    </row>
    <row r="47" spans="1:10" s="185" customFormat="1" ht="16.5" customHeight="1">
      <c r="A47" s="217"/>
      <c r="C47" s="212" t="s">
        <v>1690</v>
      </c>
      <c r="D47" s="170"/>
      <c r="F47" s="170"/>
      <c r="H47" s="170"/>
      <c r="J47" s="170"/>
    </row>
    <row r="48" spans="1:10" s="185" customFormat="1" ht="16.5" customHeight="1">
      <c r="A48" s="217"/>
      <c r="C48" s="212" t="s">
        <v>392</v>
      </c>
      <c r="D48" s="170"/>
      <c r="F48" s="170"/>
      <c r="H48" s="170"/>
      <c r="J48" s="170"/>
    </row>
    <row r="49" spans="1:10" s="185" customFormat="1" ht="16.5" customHeight="1">
      <c r="A49" s="217"/>
      <c r="C49" s="212" t="s">
        <v>393</v>
      </c>
      <c r="D49" s="170"/>
      <c r="F49" s="170"/>
      <c r="H49" s="170"/>
      <c r="J49" s="170"/>
    </row>
    <row r="50" spans="1:10" s="185" customFormat="1" ht="16.5" customHeight="1">
      <c r="A50" s="216" t="s">
        <v>394</v>
      </c>
      <c r="B50" s="185" t="s">
        <v>1691</v>
      </c>
      <c r="C50" s="216"/>
      <c r="D50" s="170"/>
      <c r="F50" s="170"/>
      <c r="H50" s="170"/>
      <c r="J50" s="170"/>
    </row>
    <row r="51" spans="1:10" s="185" customFormat="1" ht="16.5" customHeight="1">
      <c r="A51" s="216" t="s">
        <v>395</v>
      </c>
      <c r="B51" s="185" t="s">
        <v>1692</v>
      </c>
      <c r="C51" s="216"/>
      <c r="D51" s="170"/>
      <c r="F51" s="170"/>
      <c r="H51" s="170"/>
      <c r="J51" s="170"/>
    </row>
    <row r="52" spans="1:10" s="185" customFormat="1" ht="16.5" customHeight="1">
      <c r="A52" s="170"/>
      <c r="B52" s="185" t="s">
        <v>1693</v>
      </c>
      <c r="C52" s="216"/>
      <c r="D52" s="170"/>
      <c r="F52" s="170"/>
      <c r="H52" s="170"/>
      <c r="J52" s="170"/>
    </row>
    <row r="53" spans="1:10" ht="16.5" customHeight="1">
      <c r="A53" s="170"/>
      <c r="E53" s="213"/>
      <c r="G53" s="213"/>
    </row>
    <row r="54" spans="1:10" s="185" customFormat="1" ht="16.5" customHeight="1">
      <c r="A54" s="214"/>
      <c r="C54" s="216"/>
      <c r="D54" s="170"/>
      <c r="E54" s="170"/>
      <c r="F54" s="170"/>
      <c r="G54" s="170"/>
      <c r="H54" s="170"/>
      <c r="I54" s="170"/>
    </row>
    <row r="55" spans="1:10" ht="16.5" customHeight="1">
      <c r="A55" s="185"/>
    </row>
    <row r="56" spans="1:10" s="185" customFormat="1" ht="16.5" customHeight="1">
      <c r="A56" s="215"/>
      <c r="C56" s="216"/>
      <c r="D56" s="170"/>
      <c r="F56" s="170"/>
      <c r="H56" s="170"/>
      <c r="I56" s="170"/>
    </row>
    <row r="57" spans="1:10" s="185" customFormat="1" ht="16.5" customHeight="1">
      <c r="A57" s="216"/>
      <c r="C57" s="216"/>
      <c r="D57" s="170"/>
      <c r="F57" s="170"/>
      <c r="H57" s="170"/>
      <c r="I57" s="170"/>
    </row>
    <row r="58" spans="1:10" s="185" customFormat="1" ht="16.5" customHeight="1">
      <c r="A58" s="216"/>
      <c r="D58" s="170"/>
      <c r="F58" s="170"/>
      <c r="H58" s="170"/>
      <c r="I58" s="170"/>
    </row>
    <row r="59" spans="1:10" s="185" customFormat="1" ht="16.5" customHeight="1">
      <c r="A59" s="218"/>
      <c r="D59" s="170"/>
      <c r="F59" s="170"/>
      <c r="H59" s="170"/>
      <c r="I59" s="170"/>
    </row>
    <row r="60" spans="1:10" s="185" customFormat="1" ht="16.5" customHeight="1">
      <c r="A60" s="218"/>
      <c r="D60" s="170"/>
      <c r="F60" s="170"/>
      <c r="H60" s="170"/>
      <c r="I60" s="170"/>
    </row>
    <row r="61" spans="1:10" s="185" customFormat="1" ht="16.5" customHeight="1">
      <c r="A61" s="218"/>
      <c r="D61" s="170"/>
      <c r="F61" s="170"/>
      <c r="H61" s="170"/>
      <c r="I61" s="170"/>
    </row>
    <row r="62" spans="1:10" s="185" customFormat="1" ht="16.5" customHeight="1">
      <c r="A62" s="218"/>
      <c r="D62" s="170"/>
      <c r="F62" s="170"/>
      <c r="H62" s="170"/>
      <c r="I62" s="170"/>
    </row>
    <row r="63" spans="1:10" s="185" customFormat="1" ht="16.5" customHeight="1">
      <c r="A63" s="218"/>
      <c r="D63" s="170"/>
      <c r="F63" s="170"/>
      <c r="H63" s="170"/>
      <c r="I63" s="170"/>
    </row>
    <row r="64" spans="1:10" s="185" customFormat="1" ht="16.5" customHeight="1">
      <c r="A64" s="216"/>
      <c r="C64" s="216"/>
      <c r="D64" s="170"/>
      <c r="F64" s="170"/>
      <c r="H64" s="170"/>
      <c r="I64" s="170"/>
    </row>
    <row r="65" spans="1:9" s="185" customFormat="1" ht="16.5" customHeight="1">
      <c r="A65" s="216"/>
      <c r="C65" s="216"/>
      <c r="D65" s="170"/>
      <c r="F65" s="170"/>
      <c r="H65" s="170"/>
      <c r="I65" s="170"/>
    </row>
  </sheetData>
  <mergeCells count="80">
    <mergeCell ref="A1:I1"/>
    <mergeCell ref="A7:A8"/>
    <mergeCell ref="B7:B8"/>
    <mergeCell ref="C7:C8"/>
    <mergeCell ref="D7:D8"/>
    <mergeCell ref="H7:H8"/>
    <mergeCell ref="I7:I8"/>
    <mergeCell ref="G3:I3"/>
    <mergeCell ref="A11:A12"/>
    <mergeCell ref="B11:B12"/>
    <mergeCell ref="C11:C12"/>
    <mergeCell ref="D11:D12"/>
    <mergeCell ref="I11:I12"/>
    <mergeCell ref="A9:A10"/>
    <mergeCell ref="B9:B10"/>
    <mergeCell ref="C9:C10"/>
    <mergeCell ref="D9:D10"/>
    <mergeCell ref="I9:I10"/>
    <mergeCell ref="A15:A16"/>
    <mergeCell ref="B15:B16"/>
    <mergeCell ref="C15:C16"/>
    <mergeCell ref="D15:D16"/>
    <mergeCell ref="I15:I16"/>
    <mergeCell ref="A13:A14"/>
    <mergeCell ref="B13:B14"/>
    <mergeCell ref="C13:C14"/>
    <mergeCell ref="D13:D14"/>
    <mergeCell ref="I13:I14"/>
    <mergeCell ref="A19:A20"/>
    <mergeCell ref="B19:B20"/>
    <mergeCell ref="C19:C20"/>
    <mergeCell ref="D19:D20"/>
    <mergeCell ref="I19:I20"/>
    <mergeCell ref="A17:A18"/>
    <mergeCell ref="B17:B18"/>
    <mergeCell ref="C17:C18"/>
    <mergeCell ref="D17:D18"/>
    <mergeCell ref="I17:I18"/>
    <mergeCell ref="A23:A24"/>
    <mergeCell ref="B23:B24"/>
    <mergeCell ref="C23:C24"/>
    <mergeCell ref="D23:D24"/>
    <mergeCell ref="I23:I24"/>
    <mergeCell ref="A21:A22"/>
    <mergeCell ref="B21:B22"/>
    <mergeCell ref="C21:C22"/>
    <mergeCell ref="D21:D22"/>
    <mergeCell ref="I21:I22"/>
    <mergeCell ref="I33:I34"/>
    <mergeCell ref="A25:A26"/>
    <mergeCell ref="B25:B26"/>
    <mergeCell ref="C25:C26"/>
    <mergeCell ref="D25:D26"/>
    <mergeCell ref="I25:I26"/>
    <mergeCell ref="A27:I27"/>
    <mergeCell ref="A33:A34"/>
    <mergeCell ref="B33:B34"/>
    <mergeCell ref="C33:C34"/>
    <mergeCell ref="D33:D34"/>
    <mergeCell ref="H33:H34"/>
    <mergeCell ref="A37:A38"/>
    <mergeCell ref="B37:B38"/>
    <mergeCell ref="C37:C38"/>
    <mergeCell ref="D37:D38"/>
    <mergeCell ref="I37:I38"/>
    <mergeCell ref="A35:A36"/>
    <mergeCell ref="B35:B36"/>
    <mergeCell ref="C35:C36"/>
    <mergeCell ref="D35:D36"/>
    <mergeCell ref="I35:I36"/>
    <mergeCell ref="A41:A42"/>
    <mergeCell ref="B41:B42"/>
    <mergeCell ref="C41:C42"/>
    <mergeCell ref="D41:D42"/>
    <mergeCell ref="I41:I42"/>
    <mergeCell ref="A39:A40"/>
    <mergeCell ref="B39:B40"/>
    <mergeCell ref="C39:C40"/>
    <mergeCell ref="D39:D40"/>
    <mergeCell ref="I39:I40"/>
  </mergeCells>
  <phoneticPr fontId="2"/>
  <dataValidations disablePrompts="1" count="3">
    <dataValidation type="list" allowBlank="1" showInputMessage="1" showErrorMessage="1" sqref="F9 F11 F13 F15 F17 F19 F21 F23 F25 F35 F37 F39 F41" xr:uid="{00000000-0002-0000-0A00-000000000000}">
      <formula1>"①,②,③,④,⑤"</formula1>
    </dataValidation>
    <dataValidation type="list" allowBlank="1" showInputMessage="1" showErrorMessage="1" sqref="F10 F12 F14 F16 F18 F20 F22 F24 F26 F36 F38 F40 F42" xr:uid="{00000000-0002-0000-0A00-000001000000}">
      <formula1>"証明書,見積書,理由書,その他"</formula1>
    </dataValidation>
    <dataValidation type="list" allowBlank="1" showInputMessage="1" showErrorMessage="1" sqref="H9:H26 H35:H42" xr:uid="{00000000-0002-0000-0A00-000002000000}">
      <formula1>"○,×"</formula1>
    </dataValidation>
  </dataValidations>
  <printOptions horizontalCentered="1"/>
  <pageMargins left="0.59055118110236227" right="0.59055118110236227" top="0.78740157480314965" bottom="0.59055118110236227"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54DD-4B7B-4633-9DD2-D2AA5E2C3118}">
  <sheetPr>
    <tabColor rgb="FFF8CBAD"/>
  </sheetPr>
  <dimension ref="A1:I40"/>
  <sheetViews>
    <sheetView showGridLines="0" view="pageBreakPreview" zoomScale="90" zoomScaleNormal="100" zoomScaleSheetLayoutView="90" workbookViewId="0"/>
  </sheetViews>
  <sheetFormatPr defaultColWidth="9" defaultRowHeight="13"/>
  <cols>
    <col min="1" max="1" width="0.90625" style="698" customWidth="1"/>
    <col min="2" max="2" width="5.90625" style="698" customWidth="1"/>
    <col min="3" max="3" width="15.36328125" style="728" customWidth="1"/>
    <col min="4" max="4" width="3.08984375" style="729" bestFit="1" customWidth="1"/>
    <col min="5" max="5" width="11.6328125" style="706" customWidth="1"/>
    <col min="6" max="6" width="8.453125" style="698" customWidth="1"/>
    <col min="7" max="7" width="55.81640625" style="698" customWidth="1"/>
    <col min="8" max="16384" width="9" style="698"/>
  </cols>
  <sheetData>
    <row r="1" spans="1:9" ht="19">
      <c r="A1" s="695"/>
      <c r="B1" s="696"/>
      <c r="C1" s="696"/>
      <c r="D1" s="696"/>
      <c r="E1" s="696"/>
      <c r="F1" s="696"/>
      <c r="G1" s="697" t="s">
        <v>1186</v>
      </c>
      <c r="H1" s="696"/>
      <c r="I1" s="696"/>
    </row>
    <row r="2" spans="1:9">
      <c r="A2" s="695" t="str">
        <f>"（工事名："&amp;入力用!B6&amp;"）"</f>
        <v>（工事名：■■事業 ●●地区 ▲-▲工区）</v>
      </c>
      <c r="B2" s="696"/>
      <c r="C2" s="696"/>
      <c r="D2" s="696"/>
      <c r="E2" s="696"/>
      <c r="F2" s="696"/>
      <c r="G2" s="696"/>
      <c r="H2" s="696"/>
      <c r="I2" s="696"/>
    </row>
    <row r="3" spans="1:9">
      <c r="A3" s="696"/>
      <c r="B3" s="696"/>
      <c r="C3" s="696"/>
      <c r="D3" s="696"/>
      <c r="E3" s="696"/>
      <c r="F3" s="696"/>
      <c r="G3" s="696"/>
      <c r="H3" s="696"/>
      <c r="I3" s="696"/>
    </row>
    <row r="4" spans="1:9" ht="22.5" customHeight="1">
      <c r="A4" s="1346" t="s">
        <v>1187</v>
      </c>
      <c r="B4" s="1346"/>
      <c r="C4" s="1346"/>
      <c r="D4" s="1346"/>
      <c r="E4" s="1346"/>
      <c r="F4" s="1346"/>
      <c r="G4" s="1346"/>
      <c r="H4" s="699"/>
      <c r="I4" s="699"/>
    </row>
    <row r="5" spans="1:9">
      <c r="A5" s="696"/>
      <c r="B5" s="696"/>
      <c r="C5" s="696"/>
      <c r="D5" s="696"/>
      <c r="E5" s="696"/>
      <c r="F5" s="696"/>
      <c r="G5" s="696"/>
      <c r="H5" s="696"/>
      <c r="I5" s="696"/>
    </row>
    <row r="6" spans="1:9">
      <c r="A6" s="700"/>
      <c r="B6" s="696"/>
      <c r="C6" s="696"/>
      <c r="D6" s="696"/>
      <c r="E6" s="696"/>
      <c r="F6" s="696"/>
      <c r="G6" s="701" t="str">
        <f>"会社名："&amp;入力用!B20&amp;""</f>
        <v>会社名：</v>
      </c>
      <c r="H6" s="696"/>
      <c r="I6" s="702"/>
    </row>
    <row r="7" spans="1:9">
      <c r="A7" s="703"/>
      <c r="B7" s="696"/>
      <c r="C7" s="696"/>
      <c r="D7" s="696"/>
      <c r="E7" s="696"/>
      <c r="F7" s="696"/>
      <c r="G7" s="696"/>
      <c r="H7" s="696"/>
      <c r="I7" s="696"/>
    </row>
    <row r="8" spans="1:9" ht="13.5" customHeight="1">
      <c r="A8" s="1347" t="s">
        <v>1188</v>
      </c>
      <c r="B8" s="1347"/>
      <c r="C8" s="1347"/>
      <c r="D8" s="1347"/>
      <c r="E8" s="1347"/>
      <c r="F8" s="1347"/>
      <c r="G8" s="1347"/>
      <c r="H8" s="704"/>
      <c r="I8" s="704"/>
    </row>
    <row r="9" spans="1:9">
      <c r="A9" s="1347"/>
      <c r="B9" s="1347"/>
      <c r="C9" s="1347"/>
      <c r="D9" s="1347"/>
      <c r="E9" s="1347"/>
      <c r="F9" s="1347"/>
      <c r="G9" s="1347"/>
      <c r="H9" s="704"/>
      <c r="I9" s="704"/>
    </row>
    <row r="10" spans="1:9" ht="27" customHeight="1">
      <c r="A10" s="1347"/>
      <c r="B10" s="1347"/>
      <c r="C10" s="1347"/>
      <c r="D10" s="1347"/>
      <c r="E10" s="1347"/>
      <c r="F10" s="1347"/>
      <c r="G10" s="1347"/>
      <c r="H10" s="704"/>
      <c r="I10" s="704"/>
    </row>
    <row r="11" spans="1:9">
      <c r="A11" s="1347"/>
      <c r="B11" s="1347"/>
      <c r="C11" s="1347"/>
      <c r="D11" s="1347"/>
      <c r="E11" s="1347"/>
      <c r="F11" s="1347"/>
      <c r="G11" s="1347"/>
      <c r="H11" s="705"/>
      <c r="I11" s="705"/>
    </row>
    <row r="12" spans="1:9">
      <c r="A12" s="1347"/>
      <c r="B12" s="1347"/>
      <c r="C12" s="1347"/>
      <c r="D12" s="1347"/>
      <c r="E12" s="1347"/>
      <c r="F12" s="1347"/>
      <c r="G12" s="1347"/>
    </row>
    <row r="13" spans="1:9">
      <c r="B13" s="1348"/>
      <c r="C13" s="1348"/>
      <c r="D13" s="1348"/>
      <c r="E13" s="1348"/>
      <c r="F13" s="1348"/>
      <c r="G13" s="1348"/>
    </row>
    <row r="14" spans="1:9">
      <c r="B14" s="1348"/>
      <c r="C14" s="1348"/>
      <c r="D14" s="1348"/>
      <c r="E14" s="1348"/>
      <c r="F14" s="1348"/>
      <c r="G14" s="1348"/>
    </row>
    <row r="15" spans="1:9" ht="13.5" thickBot="1">
      <c r="B15" s="1348"/>
      <c r="C15" s="1348"/>
      <c r="D15" s="1348"/>
      <c r="E15" s="1348"/>
      <c r="F15" s="1348"/>
      <c r="G15" s="1348"/>
    </row>
    <row r="16" spans="1:9" s="706" customFormat="1" ht="43.5" customHeight="1" thickBot="1">
      <c r="B16" s="1349" t="s">
        <v>1189</v>
      </c>
      <c r="C16" s="1350"/>
      <c r="D16" s="1351" t="s">
        <v>1190</v>
      </c>
      <c r="E16" s="1351"/>
      <c r="F16" s="707" t="s">
        <v>1191</v>
      </c>
      <c r="G16" s="708" t="s">
        <v>1192</v>
      </c>
    </row>
    <row r="17" spans="2:7" ht="130.5" customHeight="1" thickTop="1">
      <c r="B17" s="709" t="s">
        <v>21</v>
      </c>
      <c r="C17" s="710" t="s">
        <v>1193</v>
      </c>
      <c r="D17" s="1345"/>
      <c r="E17" s="1345"/>
      <c r="F17" s="711"/>
      <c r="G17" s="712" t="s">
        <v>1194</v>
      </c>
    </row>
    <row r="18" spans="2:7" ht="53.15" customHeight="1">
      <c r="B18" s="713" t="s">
        <v>21</v>
      </c>
      <c r="C18" s="714" t="s">
        <v>1195</v>
      </c>
      <c r="D18" s="1354"/>
      <c r="E18" s="1354"/>
      <c r="F18" s="1355"/>
      <c r="G18" s="715" t="s">
        <v>1196</v>
      </c>
    </row>
    <row r="19" spans="2:7" ht="21" customHeight="1">
      <c r="B19" s="1356" t="s">
        <v>21</v>
      </c>
      <c r="C19" s="1359" t="s">
        <v>1197</v>
      </c>
      <c r="D19" s="716" t="s">
        <v>21</v>
      </c>
      <c r="E19" s="717" t="s">
        <v>1198</v>
      </c>
      <c r="F19" s="718"/>
      <c r="G19" s="1360" t="s">
        <v>1209</v>
      </c>
    </row>
    <row r="20" spans="2:7" ht="21" customHeight="1">
      <c r="B20" s="1357"/>
      <c r="C20" s="1359"/>
      <c r="D20" s="716" t="s">
        <v>21</v>
      </c>
      <c r="E20" s="717" t="s">
        <v>1199</v>
      </c>
      <c r="F20" s="718"/>
      <c r="G20" s="1361"/>
    </row>
    <row r="21" spans="2:7" ht="21" customHeight="1">
      <c r="B21" s="1357"/>
      <c r="C21" s="1359"/>
      <c r="D21" s="716" t="s">
        <v>21</v>
      </c>
      <c r="E21" s="717" t="s">
        <v>1205</v>
      </c>
      <c r="F21" s="718"/>
      <c r="G21" s="1361"/>
    </row>
    <row r="22" spans="2:7" ht="21" customHeight="1">
      <c r="B22" s="1357"/>
      <c r="C22" s="1359"/>
      <c r="D22" s="716" t="s">
        <v>21</v>
      </c>
      <c r="E22" s="717" t="s">
        <v>1206</v>
      </c>
      <c r="F22" s="718"/>
      <c r="G22" s="1361"/>
    </row>
    <row r="23" spans="2:7" ht="21" customHeight="1">
      <c r="B23" s="1357"/>
      <c r="C23" s="1359"/>
      <c r="D23" s="716" t="s">
        <v>21</v>
      </c>
      <c r="E23" s="717" t="s">
        <v>1207</v>
      </c>
      <c r="F23" s="718"/>
      <c r="G23" s="1361"/>
    </row>
    <row r="24" spans="2:7" ht="21" customHeight="1">
      <c r="B24" s="1357"/>
      <c r="C24" s="1359"/>
      <c r="D24" s="716" t="s">
        <v>21</v>
      </c>
      <c r="E24" s="717"/>
      <c r="F24" s="718"/>
      <c r="G24" s="1361"/>
    </row>
    <row r="25" spans="2:7" ht="21" customHeight="1">
      <c r="B25" s="1358"/>
      <c r="C25" s="1359"/>
      <c r="D25" s="716" t="s">
        <v>21</v>
      </c>
      <c r="E25" s="717"/>
      <c r="F25" s="718"/>
      <c r="G25" s="1361"/>
    </row>
    <row r="26" spans="2:7" ht="130.5" customHeight="1">
      <c r="B26" s="1356" t="s">
        <v>21</v>
      </c>
      <c r="C26" s="1359" t="s">
        <v>1200</v>
      </c>
      <c r="D26" s="716" t="s">
        <v>21</v>
      </c>
      <c r="E26" s="716" t="s">
        <v>1201</v>
      </c>
      <c r="F26" s="719"/>
      <c r="G26" s="720" t="s">
        <v>1202</v>
      </c>
    </row>
    <row r="27" spans="2:7" ht="53.15" customHeight="1">
      <c r="B27" s="1358"/>
      <c r="C27" s="1359"/>
      <c r="D27" s="716" t="s">
        <v>21</v>
      </c>
      <c r="E27" s="716" t="s">
        <v>1203</v>
      </c>
      <c r="F27" s="719"/>
      <c r="G27" s="720" t="s">
        <v>1208</v>
      </c>
    </row>
    <row r="28" spans="2:7" ht="53.15" customHeight="1" thickBot="1">
      <c r="B28" s="721" t="s">
        <v>21</v>
      </c>
      <c r="C28" s="722" t="s">
        <v>1204</v>
      </c>
      <c r="D28" s="1352"/>
      <c r="E28" s="1352"/>
      <c r="F28" s="1352"/>
      <c r="G28" s="723"/>
    </row>
    <row r="29" spans="2:7">
      <c r="B29" s="724"/>
      <c r="C29" s="725"/>
      <c r="D29" s="724"/>
      <c r="E29" s="724"/>
      <c r="F29" s="726"/>
      <c r="G29" s="727"/>
    </row>
    <row r="30" spans="2:7">
      <c r="B30" s="724"/>
      <c r="C30" s="725"/>
      <c r="D30" s="724"/>
      <c r="E30" s="724"/>
      <c r="F30" s="726"/>
      <c r="G30" s="727"/>
    </row>
    <row r="31" spans="2:7" ht="13.5" customHeight="1">
      <c r="B31" s="1353" t="s">
        <v>1210</v>
      </c>
      <c r="C31" s="2818"/>
      <c r="D31" s="2818"/>
      <c r="E31" s="2818"/>
      <c r="F31" s="2818"/>
      <c r="G31" s="2818"/>
    </row>
    <row r="32" spans="2:7">
      <c r="B32" s="2818"/>
      <c r="C32" s="2818"/>
      <c r="D32" s="2818"/>
      <c r="E32" s="2818"/>
      <c r="F32" s="2818"/>
      <c r="G32" s="2818"/>
    </row>
    <row r="33" spans="2:7">
      <c r="B33" s="2818"/>
      <c r="C33" s="2818"/>
      <c r="D33" s="2818"/>
      <c r="E33" s="2818"/>
      <c r="F33" s="2818"/>
      <c r="G33" s="2818"/>
    </row>
    <row r="34" spans="2:7">
      <c r="B34" s="2818"/>
      <c r="C34" s="2818"/>
      <c r="D34" s="2818"/>
      <c r="E34" s="2818"/>
      <c r="F34" s="2818"/>
      <c r="G34" s="2818"/>
    </row>
    <row r="35" spans="2:7">
      <c r="B35" s="2818"/>
      <c r="C35" s="2818"/>
      <c r="D35" s="2818"/>
      <c r="E35" s="2818"/>
      <c r="F35" s="2818"/>
      <c r="G35" s="2818"/>
    </row>
    <row r="36" spans="2:7">
      <c r="B36" s="2818"/>
      <c r="C36" s="2818"/>
      <c r="D36" s="2818"/>
      <c r="E36" s="2818"/>
      <c r="F36" s="2818"/>
      <c r="G36" s="2818"/>
    </row>
    <row r="37" spans="2:7">
      <c r="B37" s="2818"/>
      <c r="C37" s="2818"/>
      <c r="D37" s="2818"/>
      <c r="E37" s="2818"/>
      <c r="F37" s="2818"/>
      <c r="G37" s="2818"/>
    </row>
    <row r="38" spans="2:7">
      <c r="B38" s="2818"/>
      <c r="C38" s="2818"/>
      <c r="D38" s="2818"/>
      <c r="E38" s="2818"/>
      <c r="F38" s="2818"/>
      <c r="G38" s="2818"/>
    </row>
    <row r="39" spans="2:7">
      <c r="B39" s="2818"/>
      <c r="C39" s="2818"/>
      <c r="D39" s="2818"/>
      <c r="E39" s="2818"/>
      <c r="F39" s="2818"/>
      <c r="G39" s="2818"/>
    </row>
    <row r="40" spans="2:7">
      <c r="B40" s="1102"/>
      <c r="C40" s="1102"/>
      <c r="D40" s="1102"/>
      <c r="E40" s="1102"/>
      <c r="F40" s="1102"/>
      <c r="G40" s="1102"/>
    </row>
  </sheetData>
  <mergeCells count="14">
    <mergeCell ref="D28:F28"/>
    <mergeCell ref="D18:F18"/>
    <mergeCell ref="B19:B25"/>
    <mergeCell ref="C19:C25"/>
    <mergeCell ref="G19:G25"/>
    <mergeCell ref="B26:B27"/>
    <mergeCell ref="C26:C27"/>
    <mergeCell ref="B31:G39"/>
    <mergeCell ref="D17:E17"/>
    <mergeCell ref="A4:G4"/>
    <mergeCell ref="A8:G12"/>
    <mergeCell ref="B13:G15"/>
    <mergeCell ref="B16:C16"/>
    <mergeCell ref="D16:E16"/>
  </mergeCells>
  <phoneticPr fontId="2"/>
  <printOptions horizontalCentered="1"/>
  <pageMargins left="0.59055118110236227" right="0.59055118110236227" top="0.55118110236220474" bottom="0.35433070866141736" header="0.31496062992125984" footer="0.31496062992125984"/>
  <pageSetup paperSize="9" scale="83" orientation="portrait" r:id="rId1"/>
  <colBreaks count="1" manualBreakCount="1">
    <brk id="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rgb="FFF8CBAD"/>
  </sheetPr>
  <dimension ref="A1:CE65"/>
  <sheetViews>
    <sheetView view="pageBreakPreview" zoomScale="70" zoomScaleNormal="70" zoomScaleSheetLayoutView="70" zoomScalePageLayoutView="70" workbookViewId="0"/>
  </sheetViews>
  <sheetFormatPr defaultColWidth="2.1796875" defaultRowHeight="13.5" customHeight="1"/>
  <cols>
    <col min="1" max="1" width="1" style="260" customWidth="1"/>
    <col min="2" max="6" width="2.1796875" style="260" customWidth="1"/>
    <col min="7" max="7" width="1" style="260" customWidth="1"/>
    <col min="8" max="20" width="2.1796875" style="260" customWidth="1"/>
    <col min="21" max="21" width="1.1796875" style="260" customWidth="1"/>
    <col min="22" max="22" width="1" style="260" customWidth="1"/>
    <col min="23" max="27" width="2.1796875" style="260" customWidth="1"/>
    <col min="28" max="28" width="1" style="260" customWidth="1"/>
    <col min="29" max="41" width="2.1796875" style="260" customWidth="1"/>
    <col min="42" max="42" width="21.36328125" style="260" customWidth="1"/>
    <col min="43" max="43" width="1.6328125" style="260" customWidth="1"/>
    <col min="44" max="48" width="2.1796875" style="260" customWidth="1"/>
    <col min="49" max="49" width="1" style="260" customWidth="1"/>
    <col min="50" max="62" width="2.1796875" style="260" customWidth="1"/>
    <col min="63" max="63" width="1.1796875" style="260" customWidth="1"/>
    <col min="64" max="64" width="1" style="260" customWidth="1"/>
    <col min="65" max="69" width="2.1796875" style="260" customWidth="1"/>
    <col min="70" max="70" width="1" style="260" customWidth="1"/>
    <col min="71" max="256" width="2.1796875" style="260"/>
    <col min="257" max="257" width="1" style="260" customWidth="1"/>
    <col min="258" max="262" width="2.1796875" style="260" customWidth="1"/>
    <col min="263" max="263" width="1" style="260" customWidth="1"/>
    <col min="264" max="276" width="2.1796875" style="260" customWidth="1"/>
    <col min="277" max="277" width="1.1796875" style="260" customWidth="1"/>
    <col min="278" max="278" width="1" style="260" customWidth="1"/>
    <col min="279" max="283" width="2.1796875" style="260" customWidth="1"/>
    <col min="284" max="284" width="1" style="260" customWidth="1"/>
    <col min="285" max="297" width="2.1796875" style="260" customWidth="1"/>
    <col min="298" max="298" width="21.36328125" style="260" customWidth="1"/>
    <col min="299" max="299" width="1.6328125" style="260" customWidth="1"/>
    <col min="300" max="304" width="2.1796875" style="260" customWidth="1"/>
    <col min="305" max="305" width="1" style="260" customWidth="1"/>
    <col min="306" max="318" width="2.1796875" style="260" customWidth="1"/>
    <col min="319" max="319" width="1.1796875" style="260" customWidth="1"/>
    <col min="320" max="320" width="1" style="260" customWidth="1"/>
    <col min="321" max="325" width="2.1796875" style="260" customWidth="1"/>
    <col min="326" max="326" width="1" style="260" customWidth="1"/>
    <col min="327" max="512" width="2.1796875" style="260"/>
    <col min="513" max="513" width="1" style="260" customWidth="1"/>
    <col min="514" max="518" width="2.1796875" style="260" customWidth="1"/>
    <col min="519" max="519" width="1" style="260" customWidth="1"/>
    <col min="520" max="532" width="2.1796875" style="260" customWidth="1"/>
    <col min="533" max="533" width="1.1796875" style="260" customWidth="1"/>
    <col min="534" max="534" width="1" style="260" customWidth="1"/>
    <col min="535" max="539" width="2.1796875" style="260" customWidth="1"/>
    <col min="540" max="540" width="1" style="260" customWidth="1"/>
    <col min="541" max="553" width="2.1796875" style="260" customWidth="1"/>
    <col min="554" max="554" width="21.36328125" style="260" customWidth="1"/>
    <col min="555" max="555" width="1.6328125" style="260" customWidth="1"/>
    <col min="556" max="560" width="2.1796875" style="260" customWidth="1"/>
    <col min="561" max="561" width="1" style="260" customWidth="1"/>
    <col min="562" max="574" width="2.1796875" style="260" customWidth="1"/>
    <col min="575" max="575" width="1.1796875" style="260" customWidth="1"/>
    <col min="576" max="576" width="1" style="260" customWidth="1"/>
    <col min="577" max="581" width="2.1796875" style="260" customWidth="1"/>
    <col min="582" max="582" width="1" style="260" customWidth="1"/>
    <col min="583" max="768" width="2.1796875" style="260"/>
    <col min="769" max="769" width="1" style="260" customWidth="1"/>
    <col min="770" max="774" width="2.1796875" style="260" customWidth="1"/>
    <col min="775" max="775" width="1" style="260" customWidth="1"/>
    <col min="776" max="788" width="2.1796875" style="260" customWidth="1"/>
    <col min="789" max="789" width="1.1796875" style="260" customWidth="1"/>
    <col min="790" max="790" width="1" style="260" customWidth="1"/>
    <col min="791" max="795" width="2.1796875" style="260" customWidth="1"/>
    <col min="796" max="796" width="1" style="260" customWidth="1"/>
    <col min="797" max="809" width="2.1796875" style="260" customWidth="1"/>
    <col min="810" max="810" width="21.36328125" style="260" customWidth="1"/>
    <col min="811" max="811" width="1.6328125" style="260" customWidth="1"/>
    <col min="812" max="816" width="2.1796875" style="260" customWidth="1"/>
    <col min="817" max="817" width="1" style="260" customWidth="1"/>
    <col min="818" max="830" width="2.1796875" style="260" customWidth="1"/>
    <col min="831" max="831" width="1.1796875" style="260" customWidth="1"/>
    <col min="832" max="832" width="1" style="260" customWidth="1"/>
    <col min="833" max="837" width="2.1796875" style="260" customWidth="1"/>
    <col min="838" max="838" width="1" style="260" customWidth="1"/>
    <col min="839" max="1024" width="2.1796875" style="260"/>
    <col min="1025" max="1025" width="1" style="260" customWidth="1"/>
    <col min="1026" max="1030" width="2.1796875" style="260" customWidth="1"/>
    <col min="1031" max="1031" width="1" style="260" customWidth="1"/>
    <col min="1032" max="1044" width="2.1796875" style="260" customWidth="1"/>
    <col min="1045" max="1045" width="1.1796875" style="260" customWidth="1"/>
    <col min="1046" max="1046" width="1" style="260" customWidth="1"/>
    <col min="1047" max="1051" width="2.1796875" style="260" customWidth="1"/>
    <col min="1052" max="1052" width="1" style="260" customWidth="1"/>
    <col min="1053" max="1065" width="2.1796875" style="260" customWidth="1"/>
    <col min="1066" max="1066" width="21.36328125" style="260" customWidth="1"/>
    <col min="1067" max="1067" width="1.6328125" style="260" customWidth="1"/>
    <col min="1068" max="1072" width="2.1796875" style="260" customWidth="1"/>
    <col min="1073" max="1073" width="1" style="260" customWidth="1"/>
    <col min="1074" max="1086" width="2.1796875" style="260" customWidth="1"/>
    <col min="1087" max="1087" width="1.1796875" style="260" customWidth="1"/>
    <col min="1088" max="1088" width="1" style="260" customWidth="1"/>
    <col min="1089" max="1093" width="2.1796875" style="260" customWidth="1"/>
    <col min="1094" max="1094" width="1" style="260" customWidth="1"/>
    <col min="1095" max="1280" width="2.1796875" style="260"/>
    <col min="1281" max="1281" width="1" style="260" customWidth="1"/>
    <col min="1282" max="1286" width="2.1796875" style="260" customWidth="1"/>
    <col min="1287" max="1287" width="1" style="260" customWidth="1"/>
    <col min="1288" max="1300" width="2.1796875" style="260" customWidth="1"/>
    <col min="1301" max="1301" width="1.1796875" style="260" customWidth="1"/>
    <col min="1302" max="1302" width="1" style="260" customWidth="1"/>
    <col min="1303" max="1307" width="2.1796875" style="260" customWidth="1"/>
    <col min="1308" max="1308" width="1" style="260" customWidth="1"/>
    <col min="1309" max="1321" width="2.1796875" style="260" customWidth="1"/>
    <col min="1322" max="1322" width="21.36328125" style="260" customWidth="1"/>
    <col min="1323" max="1323" width="1.6328125" style="260" customWidth="1"/>
    <col min="1324" max="1328" width="2.1796875" style="260" customWidth="1"/>
    <col min="1329" max="1329" width="1" style="260" customWidth="1"/>
    <col min="1330" max="1342" width="2.1796875" style="260" customWidth="1"/>
    <col min="1343" max="1343" width="1.1796875" style="260" customWidth="1"/>
    <col min="1344" max="1344" width="1" style="260" customWidth="1"/>
    <col min="1345" max="1349" width="2.1796875" style="260" customWidth="1"/>
    <col min="1350" max="1350" width="1" style="260" customWidth="1"/>
    <col min="1351" max="1536" width="2.1796875" style="260"/>
    <col min="1537" max="1537" width="1" style="260" customWidth="1"/>
    <col min="1538" max="1542" width="2.1796875" style="260" customWidth="1"/>
    <col min="1543" max="1543" width="1" style="260" customWidth="1"/>
    <col min="1544" max="1556" width="2.1796875" style="260" customWidth="1"/>
    <col min="1557" max="1557" width="1.1796875" style="260" customWidth="1"/>
    <col min="1558" max="1558" width="1" style="260" customWidth="1"/>
    <col min="1559" max="1563" width="2.1796875" style="260" customWidth="1"/>
    <col min="1564" max="1564" width="1" style="260" customWidth="1"/>
    <col min="1565" max="1577" width="2.1796875" style="260" customWidth="1"/>
    <col min="1578" max="1578" width="21.36328125" style="260" customWidth="1"/>
    <col min="1579" max="1579" width="1.6328125" style="260" customWidth="1"/>
    <col min="1580" max="1584" width="2.1796875" style="260" customWidth="1"/>
    <col min="1585" max="1585" width="1" style="260" customWidth="1"/>
    <col min="1586" max="1598" width="2.1796875" style="260" customWidth="1"/>
    <col min="1599" max="1599" width="1.1796875" style="260" customWidth="1"/>
    <col min="1600" max="1600" width="1" style="260" customWidth="1"/>
    <col min="1601" max="1605" width="2.1796875" style="260" customWidth="1"/>
    <col min="1606" max="1606" width="1" style="260" customWidth="1"/>
    <col min="1607" max="1792" width="2.1796875" style="260"/>
    <col min="1793" max="1793" width="1" style="260" customWidth="1"/>
    <col min="1794" max="1798" width="2.1796875" style="260" customWidth="1"/>
    <col min="1799" max="1799" width="1" style="260" customWidth="1"/>
    <col min="1800" max="1812" width="2.1796875" style="260" customWidth="1"/>
    <col min="1813" max="1813" width="1.1796875" style="260" customWidth="1"/>
    <col min="1814" max="1814" width="1" style="260" customWidth="1"/>
    <col min="1815" max="1819" width="2.1796875" style="260" customWidth="1"/>
    <col min="1820" max="1820" width="1" style="260" customWidth="1"/>
    <col min="1821" max="1833" width="2.1796875" style="260" customWidth="1"/>
    <col min="1834" max="1834" width="21.36328125" style="260" customWidth="1"/>
    <col min="1835" max="1835" width="1.6328125" style="260" customWidth="1"/>
    <col min="1836" max="1840" width="2.1796875" style="260" customWidth="1"/>
    <col min="1841" max="1841" width="1" style="260" customWidth="1"/>
    <col min="1842" max="1854" width="2.1796875" style="260" customWidth="1"/>
    <col min="1855" max="1855" width="1.1796875" style="260" customWidth="1"/>
    <col min="1856" max="1856" width="1" style="260" customWidth="1"/>
    <col min="1857" max="1861" width="2.1796875" style="260" customWidth="1"/>
    <col min="1862" max="1862" width="1" style="260" customWidth="1"/>
    <col min="1863" max="2048" width="2.1796875" style="260"/>
    <col min="2049" max="2049" width="1" style="260" customWidth="1"/>
    <col min="2050" max="2054" width="2.1796875" style="260" customWidth="1"/>
    <col min="2055" max="2055" width="1" style="260" customWidth="1"/>
    <col min="2056" max="2068" width="2.1796875" style="260" customWidth="1"/>
    <col min="2069" max="2069" width="1.1796875" style="260" customWidth="1"/>
    <col min="2070" max="2070" width="1" style="260" customWidth="1"/>
    <col min="2071" max="2075" width="2.1796875" style="260" customWidth="1"/>
    <col min="2076" max="2076" width="1" style="260" customWidth="1"/>
    <col min="2077" max="2089" width="2.1796875" style="260" customWidth="1"/>
    <col min="2090" max="2090" width="21.36328125" style="260" customWidth="1"/>
    <col min="2091" max="2091" width="1.6328125" style="260" customWidth="1"/>
    <col min="2092" max="2096" width="2.1796875" style="260" customWidth="1"/>
    <col min="2097" max="2097" width="1" style="260" customWidth="1"/>
    <col min="2098" max="2110" width="2.1796875" style="260" customWidth="1"/>
    <col min="2111" max="2111" width="1.1796875" style="260" customWidth="1"/>
    <col min="2112" max="2112" width="1" style="260" customWidth="1"/>
    <col min="2113" max="2117" width="2.1796875" style="260" customWidth="1"/>
    <col min="2118" max="2118" width="1" style="260" customWidth="1"/>
    <col min="2119" max="2304" width="2.1796875" style="260"/>
    <col min="2305" max="2305" width="1" style="260" customWidth="1"/>
    <col min="2306" max="2310" width="2.1796875" style="260" customWidth="1"/>
    <col min="2311" max="2311" width="1" style="260" customWidth="1"/>
    <col min="2312" max="2324" width="2.1796875" style="260" customWidth="1"/>
    <col min="2325" max="2325" width="1.1796875" style="260" customWidth="1"/>
    <col min="2326" max="2326" width="1" style="260" customWidth="1"/>
    <col min="2327" max="2331" width="2.1796875" style="260" customWidth="1"/>
    <col min="2332" max="2332" width="1" style="260" customWidth="1"/>
    <col min="2333" max="2345" width="2.1796875" style="260" customWidth="1"/>
    <col min="2346" max="2346" width="21.36328125" style="260" customWidth="1"/>
    <col min="2347" max="2347" width="1.6328125" style="260" customWidth="1"/>
    <col min="2348" max="2352" width="2.1796875" style="260" customWidth="1"/>
    <col min="2353" max="2353" width="1" style="260" customWidth="1"/>
    <col min="2354" max="2366" width="2.1796875" style="260" customWidth="1"/>
    <col min="2367" max="2367" width="1.1796875" style="260" customWidth="1"/>
    <col min="2368" max="2368" width="1" style="260" customWidth="1"/>
    <col min="2369" max="2373" width="2.1796875" style="260" customWidth="1"/>
    <col min="2374" max="2374" width="1" style="260" customWidth="1"/>
    <col min="2375" max="2560" width="2.1796875" style="260"/>
    <col min="2561" max="2561" width="1" style="260" customWidth="1"/>
    <col min="2562" max="2566" width="2.1796875" style="260" customWidth="1"/>
    <col min="2567" max="2567" width="1" style="260" customWidth="1"/>
    <col min="2568" max="2580" width="2.1796875" style="260" customWidth="1"/>
    <col min="2581" max="2581" width="1.1796875" style="260" customWidth="1"/>
    <col min="2582" max="2582" width="1" style="260" customWidth="1"/>
    <col min="2583" max="2587" width="2.1796875" style="260" customWidth="1"/>
    <col min="2588" max="2588" width="1" style="260" customWidth="1"/>
    <col min="2589" max="2601" width="2.1796875" style="260" customWidth="1"/>
    <col min="2602" max="2602" width="21.36328125" style="260" customWidth="1"/>
    <col min="2603" max="2603" width="1.6328125" style="260" customWidth="1"/>
    <col min="2604" max="2608" width="2.1796875" style="260" customWidth="1"/>
    <col min="2609" max="2609" width="1" style="260" customWidth="1"/>
    <col min="2610" max="2622" width="2.1796875" style="260" customWidth="1"/>
    <col min="2623" max="2623" width="1.1796875" style="260" customWidth="1"/>
    <col min="2624" max="2624" width="1" style="260" customWidth="1"/>
    <col min="2625" max="2629" width="2.1796875" style="260" customWidth="1"/>
    <col min="2630" max="2630" width="1" style="260" customWidth="1"/>
    <col min="2631" max="2816" width="2.1796875" style="260"/>
    <col min="2817" max="2817" width="1" style="260" customWidth="1"/>
    <col min="2818" max="2822" width="2.1796875" style="260" customWidth="1"/>
    <col min="2823" max="2823" width="1" style="260" customWidth="1"/>
    <col min="2824" max="2836" width="2.1796875" style="260" customWidth="1"/>
    <col min="2837" max="2837" width="1.1796875" style="260" customWidth="1"/>
    <col min="2838" max="2838" width="1" style="260" customWidth="1"/>
    <col min="2839" max="2843" width="2.1796875" style="260" customWidth="1"/>
    <col min="2844" max="2844" width="1" style="260" customWidth="1"/>
    <col min="2845" max="2857" width="2.1796875" style="260" customWidth="1"/>
    <col min="2858" max="2858" width="21.36328125" style="260" customWidth="1"/>
    <col min="2859" max="2859" width="1.6328125" style="260" customWidth="1"/>
    <col min="2860" max="2864" width="2.1796875" style="260" customWidth="1"/>
    <col min="2865" max="2865" width="1" style="260" customWidth="1"/>
    <col min="2866" max="2878" width="2.1796875" style="260" customWidth="1"/>
    <col min="2879" max="2879" width="1.1796875" style="260" customWidth="1"/>
    <col min="2880" max="2880" width="1" style="260" customWidth="1"/>
    <col min="2881" max="2885" width="2.1796875" style="260" customWidth="1"/>
    <col min="2886" max="2886" width="1" style="260" customWidth="1"/>
    <col min="2887" max="3072" width="2.1796875" style="260"/>
    <col min="3073" max="3073" width="1" style="260" customWidth="1"/>
    <col min="3074" max="3078" width="2.1796875" style="260" customWidth="1"/>
    <col min="3079" max="3079" width="1" style="260" customWidth="1"/>
    <col min="3080" max="3092" width="2.1796875" style="260" customWidth="1"/>
    <col min="3093" max="3093" width="1.1796875" style="260" customWidth="1"/>
    <col min="3094" max="3094" width="1" style="260" customWidth="1"/>
    <col min="3095" max="3099" width="2.1796875" style="260" customWidth="1"/>
    <col min="3100" max="3100" width="1" style="260" customWidth="1"/>
    <col min="3101" max="3113" width="2.1796875" style="260" customWidth="1"/>
    <col min="3114" max="3114" width="21.36328125" style="260" customWidth="1"/>
    <col min="3115" max="3115" width="1.6328125" style="260" customWidth="1"/>
    <col min="3116" max="3120" width="2.1796875" style="260" customWidth="1"/>
    <col min="3121" max="3121" width="1" style="260" customWidth="1"/>
    <col min="3122" max="3134" width="2.1796875" style="260" customWidth="1"/>
    <col min="3135" max="3135" width="1.1796875" style="260" customWidth="1"/>
    <col min="3136" max="3136" width="1" style="260" customWidth="1"/>
    <col min="3137" max="3141" width="2.1796875" style="260" customWidth="1"/>
    <col min="3142" max="3142" width="1" style="260" customWidth="1"/>
    <col min="3143" max="3328" width="2.1796875" style="260"/>
    <col min="3329" max="3329" width="1" style="260" customWidth="1"/>
    <col min="3330" max="3334" width="2.1796875" style="260" customWidth="1"/>
    <col min="3335" max="3335" width="1" style="260" customWidth="1"/>
    <col min="3336" max="3348" width="2.1796875" style="260" customWidth="1"/>
    <col min="3349" max="3349" width="1.1796875" style="260" customWidth="1"/>
    <col min="3350" max="3350" width="1" style="260" customWidth="1"/>
    <col min="3351" max="3355" width="2.1796875" style="260" customWidth="1"/>
    <col min="3356" max="3356" width="1" style="260" customWidth="1"/>
    <col min="3357" max="3369" width="2.1796875" style="260" customWidth="1"/>
    <col min="3370" max="3370" width="21.36328125" style="260" customWidth="1"/>
    <col min="3371" max="3371" width="1.6328125" style="260" customWidth="1"/>
    <col min="3372" max="3376" width="2.1796875" style="260" customWidth="1"/>
    <col min="3377" max="3377" width="1" style="260" customWidth="1"/>
    <col min="3378" max="3390" width="2.1796875" style="260" customWidth="1"/>
    <col min="3391" max="3391" width="1.1796875" style="260" customWidth="1"/>
    <col min="3392" max="3392" width="1" style="260" customWidth="1"/>
    <col min="3393" max="3397" width="2.1796875" style="260" customWidth="1"/>
    <col min="3398" max="3398" width="1" style="260" customWidth="1"/>
    <col min="3399" max="3584" width="2.1796875" style="260"/>
    <col min="3585" max="3585" width="1" style="260" customWidth="1"/>
    <col min="3586" max="3590" width="2.1796875" style="260" customWidth="1"/>
    <col min="3591" max="3591" width="1" style="260" customWidth="1"/>
    <col min="3592" max="3604" width="2.1796875" style="260" customWidth="1"/>
    <col min="3605" max="3605" width="1.1796875" style="260" customWidth="1"/>
    <col min="3606" max="3606" width="1" style="260" customWidth="1"/>
    <col min="3607" max="3611" width="2.1796875" style="260" customWidth="1"/>
    <col min="3612" max="3612" width="1" style="260" customWidth="1"/>
    <col min="3613" max="3625" width="2.1796875" style="260" customWidth="1"/>
    <col min="3626" max="3626" width="21.36328125" style="260" customWidth="1"/>
    <col min="3627" max="3627" width="1.6328125" style="260" customWidth="1"/>
    <col min="3628" max="3632" width="2.1796875" style="260" customWidth="1"/>
    <col min="3633" max="3633" width="1" style="260" customWidth="1"/>
    <col min="3634" max="3646" width="2.1796875" style="260" customWidth="1"/>
    <col min="3647" max="3647" width="1.1796875" style="260" customWidth="1"/>
    <col min="3648" max="3648" width="1" style="260" customWidth="1"/>
    <col min="3649" max="3653" width="2.1796875" style="260" customWidth="1"/>
    <col min="3654" max="3654" width="1" style="260" customWidth="1"/>
    <col min="3655" max="3840" width="2.1796875" style="260"/>
    <col min="3841" max="3841" width="1" style="260" customWidth="1"/>
    <col min="3842" max="3846" width="2.1796875" style="260" customWidth="1"/>
    <col min="3847" max="3847" width="1" style="260" customWidth="1"/>
    <col min="3848" max="3860" width="2.1796875" style="260" customWidth="1"/>
    <col min="3861" max="3861" width="1.1796875" style="260" customWidth="1"/>
    <col min="3862" max="3862" width="1" style="260" customWidth="1"/>
    <col min="3863" max="3867" width="2.1796875" style="260" customWidth="1"/>
    <col min="3868" max="3868" width="1" style="260" customWidth="1"/>
    <col min="3869" max="3881" width="2.1796875" style="260" customWidth="1"/>
    <col min="3882" max="3882" width="21.36328125" style="260" customWidth="1"/>
    <col min="3883" max="3883" width="1.6328125" style="260" customWidth="1"/>
    <col min="3884" max="3888" width="2.1796875" style="260" customWidth="1"/>
    <col min="3889" max="3889" width="1" style="260" customWidth="1"/>
    <col min="3890" max="3902" width="2.1796875" style="260" customWidth="1"/>
    <col min="3903" max="3903" width="1.1796875" style="260" customWidth="1"/>
    <col min="3904" max="3904" width="1" style="260" customWidth="1"/>
    <col min="3905" max="3909" width="2.1796875" style="260" customWidth="1"/>
    <col min="3910" max="3910" width="1" style="260" customWidth="1"/>
    <col min="3911" max="4096" width="2.1796875" style="260"/>
    <col min="4097" max="4097" width="1" style="260" customWidth="1"/>
    <col min="4098" max="4102" width="2.1796875" style="260" customWidth="1"/>
    <col min="4103" max="4103" width="1" style="260" customWidth="1"/>
    <col min="4104" max="4116" width="2.1796875" style="260" customWidth="1"/>
    <col min="4117" max="4117" width="1.1796875" style="260" customWidth="1"/>
    <col min="4118" max="4118" width="1" style="260" customWidth="1"/>
    <col min="4119" max="4123" width="2.1796875" style="260" customWidth="1"/>
    <col min="4124" max="4124" width="1" style="260" customWidth="1"/>
    <col min="4125" max="4137" width="2.1796875" style="260" customWidth="1"/>
    <col min="4138" max="4138" width="21.36328125" style="260" customWidth="1"/>
    <col min="4139" max="4139" width="1.6328125" style="260" customWidth="1"/>
    <col min="4140" max="4144" width="2.1796875" style="260" customWidth="1"/>
    <col min="4145" max="4145" width="1" style="260" customWidth="1"/>
    <col min="4146" max="4158" width="2.1796875" style="260" customWidth="1"/>
    <col min="4159" max="4159" width="1.1796875" style="260" customWidth="1"/>
    <col min="4160" max="4160" width="1" style="260" customWidth="1"/>
    <col min="4161" max="4165" width="2.1796875" style="260" customWidth="1"/>
    <col min="4166" max="4166" width="1" style="260" customWidth="1"/>
    <col min="4167" max="4352" width="2.1796875" style="260"/>
    <col min="4353" max="4353" width="1" style="260" customWidth="1"/>
    <col min="4354" max="4358" width="2.1796875" style="260" customWidth="1"/>
    <col min="4359" max="4359" width="1" style="260" customWidth="1"/>
    <col min="4360" max="4372" width="2.1796875" style="260" customWidth="1"/>
    <col min="4373" max="4373" width="1.1796875" style="260" customWidth="1"/>
    <col min="4374" max="4374" width="1" style="260" customWidth="1"/>
    <col min="4375" max="4379" width="2.1796875" style="260" customWidth="1"/>
    <col min="4380" max="4380" width="1" style="260" customWidth="1"/>
    <col min="4381" max="4393" width="2.1796875" style="260" customWidth="1"/>
    <col min="4394" max="4394" width="21.36328125" style="260" customWidth="1"/>
    <col min="4395" max="4395" width="1.6328125" style="260" customWidth="1"/>
    <col min="4396" max="4400" width="2.1796875" style="260" customWidth="1"/>
    <col min="4401" max="4401" width="1" style="260" customWidth="1"/>
    <col min="4402" max="4414" width="2.1796875" style="260" customWidth="1"/>
    <col min="4415" max="4415" width="1.1796875" style="260" customWidth="1"/>
    <col min="4416" max="4416" width="1" style="260" customWidth="1"/>
    <col min="4417" max="4421" width="2.1796875" style="260" customWidth="1"/>
    <col min="4422" max="4422" width="1" style="260" customWidth="1"/>
    <col min="4423" max="4608" width="2.1796875" style="260"/>
    <col min="4609" max="4609" width="1" style="260" customWidth="1"/>
    <col min="4610" max="4614" width="2.1796875" style="260" customWidth="1"/>
    <col min="4615" max="4615" width="1" style="260" customWidth="1"/>
    <col min="4616" max="4628" width="2.1796875" style="260" customWidth="1"/>
    <col min="4629" max="4629" width="1.1796875" style="260" customWidth="1"/>
    <col min="4630" max="4630" width="1" style="260" customWidth="1"/>
    <col min="4631" max="4635" width="2.1796875" style="260" customWidth="1"/>
    <col min="4636" max="4636" width="1" style="260" customWidth="1"/>
    <col min="4637" max="4649" width="2.1796875" style="260" customWidth="1"/>
    <col min="4650" max="4650" width="21.36328125" style="260" customWidth="1"/>
    <col min="4651" max="4651" width="1.6328125" style="260" customWidth="1"/>
    <col min="4652" max="4656" width="2.1796875" style="260" customWidth="1"/>
    <col min="4657" max="4657" width="1" style="260" customWidth="1"/>
    <col min="4658" max="4670" width="2.1796875" style="260" customWidth="1"/>
    <col min="4671" max="4671" width="1.1796875" style="260" customWidth="1"/>
    <col min="4672" max="4672" width="1" style="260" customWidth="1"/>
    <col min="4673" max="4677" width="2.1796875" style="260" customWidth="1"/>
    <col min="4678" max="4678" width="1" style="260" customWidth="1"/>
    <col min="4679" max="4864" width="2.1796875" style="260"/>
    <col min="4865" max="4865" width="1" style="260" customWidth="1"/>
    <col min="4866" max="4870" width="2.1796875" style="260" customWidth="1"/>
    <col min="4871" max="4871" width="1" style="260" customWidth="1"/>
    <col min="4872" max="4884" width="2.1796875" style="260" customWidth="1"/>
    <col min="4885" max="4885" width="1.1796875" style="260" customWidth="1"/>
    <col min="4886" max="4886" width="1" style="260" customWidth="1"/>
    <col min="4887" max="4891" width="2.1796875" style="260" customWidth="1"/>
    <col min="4892" max="4892" width="1" style="260" customWidth="1"/>
    <col min="4893" max="4905" width="2.1796875" style="260" customWidth="1"/>
    <col min="4906" max="4906" width="21.36328125" style="260" customWidth="1"/>
    <col min="4907" max="4907" width="1.6328125" style="260" customWidth="1"/>
    <col min="4908" max="4912" width="2.1796875" style="260" customWidth="1"/>
    <col min="4913" max="4913" width="1" style="260" customWidth="1"/>
    <col min="4914" max="4926" width="2.1796875" style="260" customWidth="1"/>
    <col min="4927" max="4927" width="1.1796875" style="260" customWidth="1"/>
    <col min="4928" max="4928" width="1" style="260" customWidth="1"/>
    <col min="4929" max="4933" width="2.1796875" style="260" customWidth="1"/>
    <col min="4934" max="4934" width="1" style="260" customWidth="1"/>
    <col min="4935" max="5120" width="2.1796875" style="260"/>
    <col min="5121" max="5121" width="1" style="260" customWidth="1"/>
    <col min="5122" max="5126" width="2.1796875" style="260" customWidth="1"/>
    <col min="5127" max="5127" width="1" style="260" customWidth="1"/>
    <col min="5128" max="5140" width="2.1796875" style="260" customWidth="1"/>
    <col min="5141" max="5141" width="1.1796875" style="260" customWidth="1"/>
    <col min="5142" max="5142" width="1" style="260" customWidth="1"/>
    <col min="5143" max="5147" width="2.1796875" style="260" customWidth="1"/>
    <col min="5148" max="5148" width="1" style="260" customWidth="1"/>
    <col min="5149" max="5161" width="2.1796875" style="260" customWidth="1"/>
    <col min="5162" max="5162" width="21.36328125" style="260" customWidth="1"/>
    <col min="5163" max="5163" width="1.6328125" style="260" customWidth="1"/>
    <col min="5164" max="5168" width="2.1796875" style="260" customWidth="1"/>
    <col min="5169" max="5169" width="1" style="260" customWidth="1"/>
    <col min="5170" max="5182" width="2.1796875" style="260" customWidth="1"/>
    <col min="5183" max="5183" width="1.1796875" style="260" customWidth="1"/>
    <col min="5184" max="5184" width="1" style="260" customWidth="1"/>
    <col min="5185" max="5189" width="2.1796875" style="260" customWidth="1"/>
    <col min="5190" max="5190" width="1" style="260" customWidth="1"/>
    <col min="5191" max="5376" width="2.1796875" style="260"/>
    <col min="5377" max="5377" width="1" style="260" customWidth="1"/>
    <col min="5378" max="5382" width="2.1796875" style="260" customWidth="1"/>
    <col min="5383" max="5383" width="1" style="260" customWidth="1"/>
    <col min="5384" max="5396" width="2.1796875" style="260" customWidth="1"/>
    <col min="5397" max="5397" width="1.1796875" style="260" customWidth="1"/>
    <col min="5398" max="5398" width="1" style="260" customWidth="1"/>
    <col min="5399" max="5403" width="2.1796875" style="260" customWidth="1"/>
    <col min="5404" max="5404" width="1" style="260" customWidth="1"/>
    <col min="5405" max="5417" width="2.1796875" style="260" customWidth="1"/>
    <col min="5418" max="5418" width="21.36328125" style="260" customWidth="1"/>
    <col min="5419" max="5419" width="1.6328125" style="260" customWidth="1"/>
    <col min="5420" max="5424" width="2.1796875" style="260" customWidth="1"/>
    <col min="5425" max="5425" width="1" style="260" customWidth="1"/>
    <col min="5426" max="5438" width="2.1796875" style="260" customWidth="1"/>
    <col min="5439" max="5439" width="1.1796875" style="260" customWidth="1"/>
    <col min="5440" max="5440" width="1" style="260" customWidth="1"/>
    <col min="5441" max="5445" width="2.1796875" style="260" customWidth="1"/>
    <col min="5446" max="5446" width="1" style="260" customWidth="1"/>
    <col min="5447" max="5632" width="2.1796875" style="260"/>
    <col min="5633" max="5633" width="1" style="260" customWidth="1"/>
    <col min="5634" max="5638" width="2.1796875" style="260" customWidth="1"/>
    <col min="5639" max="5639" width="1" style="260" customWidth="1"/>
    <col min="5640" max="5652" width="2.1796875" style="260" customWidth="1"/>
    <col min="5653" max="5653" width="1.1796875" style="260" customWidth="1"/>
    <col min="5654" max="5654" width="1" style="260" customWidth="1"/>
    <col min="5655" max="5659" width="2.1796875" style="260" customWidth="1"/>
    <col min="5660" max="5660" width="1" style="260" customWidth="1"/>
    <col min="5661" max="5673" width="2.1796875" style="260" customWidth="1"/>
    <col min="5674" max="5674" width="21.36328125" style="260" customWidth="1"/>
    <col min="5675" max="5675" width="1.6328125" style="260" customWidth="1"/>
    <col min="5676" max="5680" width="2.1796875" style="260" customWidth="1"/>
    <col min="5681" max="5681" width="1" style="260" customWidth="1"/>
    <col min="5682" max="5694" width="2.1796875" style="260" customWidth="1"/>
    <col min="5695" max="5695" width="1.1796875" style="260" customWidth="1"/>
    <col min="5696" max="5696" width="1" style="260" customWidth="1"/>
    <col min="5697" max="5701" width="2.1796875" style="260" customWidth="1"/>
    <col min="5702" max="5702" width="1" style="260" customWidth="1"/>
    <col min="5703" max="5888" width="2.1796875" style="260"/>
    <col min="5889" max="5889" width="1" style="260" customWidth="1"/>
    <col min="5890" max="5894" width="2.1796875" style="260" customWidth="1"/>
    <col min="5895" max="5895" width="1" style="260" customWidth="1"/>
    <col min="5896" max="5908" width="2.1796875" style="260" customWidth="1"/>
    <col min="5909" max="5909" width="1.1796875" style="260" customWidth="1"/>
    <col min="5910" max="5910" width="1" style="260" customWidth="1"/>
    <col min="5911" max="5915" width="2.1796875" style="260" customWidth="1"/>
    <col min="5916" max="5916" width="1" style="260" customWidth="1"/>
    <col min="5917" max="5929" width="2.1796875" style="260" customWidth="1"/>
    <col min="5930" max="5930" width="21.36328125" style="260" customWidth="1"/>
    <col min="5931" max="5931" width="1.6328125" style="260" customWidth="1"/>
    <col min="5932" max="5936" width="2.1796875" style="260" customWidth="1"/>
    <col min="5937" max="5937" width="1" style="260" customWidth="1"/>
    <col min="5938" max="5950" width="2.1796875" style="260" customWidth="1"/>
    <col min="5951" max="5951" width="1.1796875" style="260" customWidth="1"/>
    <col min="5952" max="5952" width="1" style="260" customWidth="1"/>
    <col min="5953" max="5957" width="2.1796875" style="260" customWidth="1"/>
    <col min="5958" max="5958" width="1" style="260" customWidth="1"/>
    <col min="5959" max="6144" width="2.1796875" style="260"/>
    <col min="6145" max="6145" width="1" style="260" customWidth="1"/>
    <col min="6146" max="6150" width="2.1796875" style="260" customWidth="1"/>
    <col min="6151" max="6151" width="1" style="260" customWidth="1"/>
    <col min="6152" max="6164" width="2.1796875" style="260" customWidth="1"/>
    <col min="6165" max="6165" width="1.1796875" style="260" customWidth="1"/>
    <col min="6166" max="6166" width="1" style="260" customWidth="1"/>
    <col min="6167" max="6171" width="2.1796875" style="260" customWidth="1"/>
    <col min="6172" max="6172" width="1" style="260" customWidth="1"/>
    <col min="6173" max="6185" width="2.1796875" style="260" customWidth="1"/>
    <col min="6186" max="6186" width="21.36328125" style="260" customWidth="1"/>
    <col min="6187" max="6187" width="1.6328125" style="260" customWidth="1"/>
    <col min="6188" max="6192" width="2.1796875" style="260" customWidth="1"/>
    <col min="6193" max="6193" width="1" style="260" customWidth="1"/>
    <col min="6194" max="6206" width="2.1796875" style="260" customWidth="1"/>
    <col min="6207" max="6207" width="1.1796875" style="260" customWidth="1"/>
    <col min="6208" max="6208" width="1" style="260" customWidth="1"/>
    <col min="6209" max="6213" width="2.1796875" style="260" customWidth="1"/>
    <col min="6214" max="6214" width="1" style="260" customWidth="1"/>
    <col min="6215" max="6400" width="2.1796875" style="260"/>
    <col min="6401" max="6401" width="1" style="260" customWidth="1"/>
    <col min="6402" max="6406" width="2.1796875" style="260" customWidth="1"/>
    <col min="6407" max="6407" width="1" style="260" customWidth="1"/>
    <col min="6408" max="6420" width="2.1796875" style="260" customWidth="1"/>
    <col min="6421" max="6421" width="1.1796875" style="260" customWidth="1"/>
    <col min="6422" max="6422" width="1" style="260" customWidth="1"/>
    <col min="6423" max="6427" width="2.1796875" style="260" customWidth="1"/>
    <col min="6428" max="6428" width="1" style="260" customWidth="1"/>
    <col min="6429" max="6441" width="2.1796875" style="260" customWidth="1"/>
    <col min="6442" max="6442" width="21.36328125" style="260" customWidth="1"/>
    <col min="6443" max="6443" width="1.6328125" style="260" customWidth="1"/>
    <col min="6444" max="6448" width="2.1796875" style="260" customWidth="1"/>
    <col min="6449" max="6449" width="1" style="260" customWidth="1"/>
    <col min="6450" max="6462" width="2.1796875" style="260" customWidth="1"/>
    <col min="6463" max="6463" width="1.1796875" style="260" customWidth="1"/>
    <col min="6464" max="6464" width="1" style="260" customWidth="1"/>
    <col min="6465" max="6469" width="2.1796875" style="260" customWidth="1"/>
    <col min="6470" max="6470" width="1" style="260" customWidth="1"/>
    <col min="6471" max="6656" width="2.1796875" style="260"/>
    <col min="6657" max="6657" width="1" style="260" customWidth="1"/>
    <col min="6658" max="6662" width="2.1796875" style="260" customWidth="1"/>
    <col min="6663" max="6663" width="1" style="260" customWidth="1"/>
    <col min="6664" max="6676" width="2.1796875" style="260" customWidth="1"/>
    <col min="6677" max="6677" width="1.1796875" style="260" customWidth="1"/>
    <col min="6678" max="6678" width="1" style="260" customWidth="1"/>
    <col min="6679" max="6683" width="2.1796875" style="260" customWidth="1"/>
    <col min="6684" max="6684" width="1" style="260" customWidth="1"/>
    <col min="6685" max="6697" width="2.1796875" style="260" customWidth="1"/>
    <col min="6698" max="6698" width="21.36328125" style="260" customWidth="1"/>
    <col min="6699" max="6699" width="1.6328125" style="260" customWidth="1"/>
    <col min="6700" max="6704" width="2.1796875" style="260" customWidth="1"/>
    <col min="6705" max="6705" width="1" style="260" customWidth="1"/>
    <col min="6706" max="6718" width="2.1796875" style="260" customWidth="1"/>
    <col min="6719" max="6719" width="1.1796875" style="260" customWidth="1"/>
    <col min="6720" max="6720" width="1" style="260" customWidth="1"/>
    <col min="6721" max="6725" width="2.1796875" style="260" customWidth="1"/>
    <col min="6726" max="6726" width="1" style="260" customWidth="1"/>
    <col min="6727" max="6912" width="2.1796875" style="260"/>
    <col min="6913" max="6913" width="1" style="260" customWidth="1"/>
    <col min="6914" max="6918" width="2.1796875" style="260" customWidth="1"/>
    <col min="6919" max="6919" width="1" style="260" customWidth="1"/>
    <col min="6920" max="6932" width="2.1796875" style="260" customWidth="1"/>
    <col min="6933" max="6933" width="1.1796875" style="260" customWidth="1"/>
    <col min="6934" max="6934" width="1" style="260" customWidth="1"/>
    <col min="6935" max="6939" width="2.1796875" style="260" customWidth="1"/>
    <col min="6940" max="6940" width="1" style="260" customWidth="1"/>
    <col min="6941" max="6953" width="2.1796875" style="260" customWidth="1"/>
    <col min="6954" max="6954" width="21.36328125" style="260" customWidth="1"/>
    <col min="6955" max="6955" width="1.6328125" style="260" customWidth="1"/>
    <col min="6956" max="6960" width="2.1796875" style="260" customWidth="1"/>
    <col min="6961" max="6961" width="1" style="260" customWidth="1"/>
    <col min="6962" max="6974" width="2.1796875" style="260" customWidth="1"/>
    <col min="6975" max="6975" width="1.1796875" style="260" customWidth="1"/>
    <col min="6976" max="6976" width="1" style="260" customWidth="1"/>
    <col min="6977" max="6981" width="2.1796875" style="260" customWidth="1"/>
    <col min="6982" max="6982" width="1" style="260" customWidth="1"/>
    <col min="6983" max="7168" width="2.1796875" style="260"/>
    <col min="7169" max="7169" width="1" style="260" customWidth="1"/>
    <col min="7170" max="7174" width="2.1796875" style="260" customWidth="1"/>
    <col min="7175" max="7175" width="1" style="260" customWidth="1"/>
    <col min="7176" max="7188" width="2.1796875" style="260" customWidth="1"/>
    <col min="7189" max="7189" width="1.1796875" style="260" customWidth="1"/>
    <col min="7190" max="7190" width="1" style="260" customWidth="1"/>
    <col min="7191" max="7195" width="2.1796875" style="260" customWidth="1"/>
    <col min="7196" max="7196" width="1" style="260" customWidth="1"/>
    <col min="7197" max="7209" width="2.1796875" style="260" customWidth="1"/>
    <col min="7210" max="7210" width="21.36328125" style="260" customWidth="1"/>
    <col min="7211" max="7211" width="1.6328125" style="260" customWidth="1"/>
    <col min="7212" max="7216" width="2.1796875" style="260" customWidth="1"/>
    <col min="7217" max="7217" width="1" style="260" customWidth="1"/>
    <col min="7218" max="7230" width="2.1796875" style="260" customWidth="1"/>
    <col min="7231" max="7231" width="1.1796875" style="260" customWidth="1"/>
    <col min="7232" max="7232" width="1" style="260" customWidth="1"/>
    <col min="7233" max="7237" width="2.1796875" style="260" customWidth="1"/>
    <col min="7238" max="7238" width="1" style="260" customWidth="1"/>
    <col min="7239" max="7424" width="2.1796875" style="260"/>
    <col min="7425" max="7425" width="1" style="260" customWidth="1"/>
    <col min="7426" max="7430" width="2.1796875" style="260" customWidth="1"/>
    <col min="7431" max="7431" width="1" style="260" customWidth="1"/>
    <col min="7432" max="7444" width="2.1796875" style="260" customWidth="1"/>
    <col min="7445" max="7445" width="1.1796875" style="260" customWidth="1"/>
    <col min="7446" max="7446" width="1" style="260" customWidth="1"/>
    <col min="7447" max="7451" width="2.1796875" style="260" customWidth="1"/>
    <col min="7452" max="7452" width="1" style="260" customWidth="1"/>
    <col min="7453" max="7465" width="2.1796875" style="260" customWidth="1"/>
    <col min="7466" max="7466" width="21.36328125" style="260" customWidth="1"/>
    <col min="7467" max="7467" width="1.6328125" style="260" customWidth="1"/>
    <col min="7468" max="7472" width="2.1796875" style="260" customWidth="1"/>
    <col min="7473" max="7473" width="1" style="260" customWidth="1"/>
    <col min="7474" max="7486" width="2.1796875" style="260" customWidth="1"/>
    <col min="7487" max="7487" width="1.1796875" style="260" customWidth="1"/>
    <col min="7488" max="7488" width="1" style="260" customWidth="1"/>
    <col min="7489" max="7493" width="2.1796875" style="260" customWidth="1"/>
    <col min="7494" max="7494" width="1" style="260" customWidth="1"/>
    <col min="7495" max="7680" width="2.1796875" style="260"/>
    <col min="7681" max="7681" width="1" style="260" customWidth="1"/>
    <col min="7682" max="7686" width="2.1796875" style="260" customWidth="1"/>
    <col min="7687" max="7687" width="1" style="260" customWidth="1"/>
    <col min="7688" max="7700" width="2.1796875" style="260" customWidth="1"/>
    <col min="7701" max="7701" width="1.1796875" style="260" customWidth="1"/>
    <col min="7702" max="7702" width="1" style="260" customWidth="1"/>
    <col min="7703" max="7707" width="2.1796875" style="260" customWidth="1"/>
    <col min="7708" max="7708" width="1" style="260" customWidth="1"/>
    <col min="7709" max="7721" width="2.1796875" style="260" customWidth="1"/>
    <col min="7722" max="7722" width="21.36328125" style="260" customWidth="1"/>
    <col min="7723" max="7723" width="1.6328125" style="260" customWidth="1"/>
    <col min="7724" max="7728" width="2.1796875" style="260" customWidth="1"/>
    <col min="7729" max="7729" width="1" style="260" customWidth="1"/>
    <col min="7730" max="7742" width="2.1796875" style="260" customWidth="1"/>
    <col min="7743" max="7743" width="1.1796875" style="260" customWidth="1"/>
    <col min="7744" max="7744" width="1" style="260" customWidth="1"/>
    <col min="7745" max="7749" width="2.1796875" style="260" customWidth="1"/>
    <col min="7750" max="7750" width="1" style="260" customWidth="1"/>
    <col min="7751" max="7936" width="2.1796875" style="260"/>
    <col min="7937" max="7937" width="1" style="260" customWidth="1"/>
    <col min="7938" max="7942" width="2.1796875" style="260" customWidth="1"/>
    <col min="7943" max="7943" width="1" style="260" customWidth="1"/>
    <col min="7944" max="7956" width="2.1796875" style="260" customWidth="1"/>
    <col min="7957" max="7957" width="1.1796875" style="260" customWidth="1"/>
    <col min="7958" max="7958" width="1" style="260" customWidth="1"/>
    <col min="7959" max="7963" width="2.1796875" style="260" customWidth="1"/>
    <col min="7964" max="7964" width="1" style="260" customWidth="1"/>
    <col min="7965" max="7977" width="2.1796875" style="260" customWidth="1"/>
    <col min="7978" max="7978" width="21.36328125" style="260" customWidth="1"/>
    <col min="7979" max="7979" width="1.6328125" style="260" customWidth="1"/>
    <col min="7980" max="7984" width="2.1796875" style="260" customWidth="1"/>
    <col min="7985" max="7985" width="1" style="260" customWidth="1"/>
    <col min="7986" max="7998" width="2.1796875" style="260" customWidth="1"/>
    <col min="7999" max="7999" width="1.1796875" style="260" customWidth="1"/>
    <col min="8000" max="8000" width="1" style="260" customWidth="1"/>
    <col min="8001" max="8005" width="2.1796875" style="260" customWidth="1"/>
    <col min="8006" max="8006" width="1" style="260" customWidth="1"/>
    <col min="8007" max="8192" width="2.1796875" style="260"/>
    <col min="8193" max="8193" width="1" style="260" customWidth="1"/>
    <col min="8194" max="8198" width="2.1796875" style="260" customWidth="1"/>
    <col min="8199" max="8199" width="1" style="260" customWidth="1"/>
    <col min="8200" max="8212" width="2.1796875" style="260" customWidth="1"/>
    <col min="8213" max="8213" width="1.1796875" style="260" customWidth="1"/>
    <col min="8214" max="8214" width="1" style="260" customWidth="1"/>
    <col min="8215" max="8219" width="2.1796875" style="260" customWidth="1"/>
    <col min="8220" max="8220" width="1" style="260" customWidth="1"/>
    <col min="8221" max="8233" width="2.1796875" style="260" customWidth="1"/>
    <col min="8234" max="8234" width="21.36328125" style="260" customWidth="1"/>
    <col min="8235" max="8235" width="1.6328125" style="260" customWidth="1"/>
    <col min="8236" max="8240" width="2.1796875" style="260" customWidth="1"/>
    <col min="8241" max="8241" width="1" style="260" customWidth="1"/>
    <col min="8242" max="8254" width="2.1796875" style="260" customWidth="1"/>
    <col min="8255" max="8255" width="1.1796875" style="260" customWidth="1"/>
    <col min="8256" max="8256" width="1" style="260" customWidth="1"/>
    <col min="8257" max="8261" width="2.1796875" style="260" customWidth="1"/>
    <col min="8262" max="8262" width="1" style="260" customWidth="1"/>
    <col min="8263" max="8448" width="2.1796875" style="260"/>
    <col min="8449" max="8449" width="1" style="260" customWidth="1"/>
    <col min="8450" max="8454" width="2.1796875" style="260" customWidth="1"/>
    <col min="8455" max="8455" width="1" style="260" customWidth="1"/>
    <col min="8456" max="8468" width="2.1796875" style="260" customWidth="1"/>
    <col min="8469" max="8469" width="1.1796875" style="260" customWidth="1"/>
    <col min="8470" max="8470" width="1" style="260" customWidth="1"/>
    <col min="8471" max="8475" width="2.1796875" style="260" customWidth="1"/>
    <col min="8476" max="8476" width="1" style="260" customWidth="1"/>
    <col min="8477" max="8489" width="2.1796875" style="260" customWidth="1"/>
    <col min="8490" max="8490" width="21.36328125" style="260" customWidth="1"/>
    <col min="8491" max="8491" width="1.6328125" style="260" customWidth="1"/>
    <col min="8492" max="8496" width="2.1796875" style="260" customWidth="1"/>
    <col min="8497" max="8497" width="1" style="260" customWidth="1"/>
    <col min="8498" max="8510" width="2.1796875" style="260" customWidth="1"/>
    <col min="8511" max="8511" width="1.1796875" style="260" customWidth="1"/>
    <col min="8512" max="8512" width="1" style="260" customWidth="1"/>
    <col min="8513" max="8517" width="2.1796875" style="260" customWidth="1"/>
    <col min="8518" max="8518" width="1" style="260" customWidth="1"/>
    <col min="8519" max="8704" width="2.1796875" style="260"/>
    <col min="8705" max="8705" width="1" style="260" customWidth="1"/>
    <col min="8706" max="8710" width="2.1796875" style="260" customWidth="1"/>
    <col min="8711" max="8711" width="1" style="260" customWidth="1"/>
    <col min="8712" max="8724" width="2.1796875" style="260" customWidth="1"/>
    <col min="8725" max="8725" width="1.1796875" style="260" customWidth="1"/>
    <col min="8726" max="8726" width="1" style="260" customWidth="1"/>
    <col min="8727" max="8731" width="2.1796875" style="260" customWidth="1"/>
    <col min="8732" max="8732" width="1" style="260" customWidth="1"/>
    <col min="8733" max="8745" width="2.1796875" style="260" customWidth="1"/>
    <col min="8746" max="8746" width="21.36328125" style="260" customWidth="1"/>
    <col min="8747" max="8747" width="1.6328125" style="260" customWidth="1"/>
    <col min="8748" max="8752" width="2.1796875" style="260" customWidth="1"/>
    <col min="8753" max="8753" width="1" style="260" customWidth="1"/>
    <col min="8754" max="8766" width="2.1796875" style="260" customWidth="1"/>
    <col min="8767" max="8767" width="1.1796875" style="260" customWidth="1"/>
    <col min="8768" max="8768" width="1" style="260" customWidth="1"/>
    <col min="8769" max="8773" width="2.1796875" style="260" customWidth="1"/>
    <col min="8774" max="8774" width="1" style="260" customWidth="1"/>
    <col min="8775" max="8960" width="2.1796875" style="260"/>
    <col min="8961" max="8961" width="1" style="260" customWidth="1"/>
    <col min="8962" max="8966" width="2.1796875" style="260" customWidth="1"/>
    <col min="8967" max="8967" width="1" style="260" customWidth="1"/>
    <col min="8968" max="8980" width="2.1796875" style="260" customWidth="1"/>
    <col min="8981" max="8981" width="1.1796875" style="260" customWidth="1"/>
    <col min="8982" max="8982" width="1" style="260" customWidth="1"/>
    <col min="8983" max="8987" width="2.1796875" style="260" customWidth="1"/>
    <col min="8988" max="8988" width="1" style="260" customWidth="1"/>
    <col min="8989" max="9001" width="2.1796875" style="260" customWidth="1"/>
    <col min="9002" max="9002" width="21.36328125" style="260" customWidth="1"/>
    <col min="9003" max="9003" width="1.6328125" style="260" customWidth="1"/>
    <col min="9004" max="9008" width="2.1796875" style="260" customWidth="1"/>
    <col min="9009" max="9009" width="1" style="260" customWidth="1"/>
    <col min="9010" max="9022" width="2.1796875" style="260" customWidth="1"/>
    <col min="9023" max="9023" width="1.1796875" style="260" customWidth="1"/>
    <col min="9024" max="9024" width="1" style="260" customWidth="1"/>
    <col min="9025" max="9029" width="2.1796875" style="260" customWidth="1"/>
    <col min="9030" max="9030" width="1" style="260" customWidth="1"/>
    <col min="9031" max="9216" width="2.1796875" style="260"/>
    <col min="9217" max="9217" width="1" style="260" customWidth="1"/>
    <col min="9218" max="9222" width="2.1796875" style="260" customWidth="1"/>
    <col min="9223" max="9223" width="1" style="260" customWidth="1"/>
    <col min="9224" max="9236" width="2.1796875" style="260" customWidth="1"/>
    <col min="9237" max="9237" width="1.1796875" style="260" customWidth="1"/>
    <col min="9238" max="9238" width="1" style="260" customWidth="1"/>
    <col min="9239" max="9243" width="2.1796875" style="260" customWidth="1"/>
    <col min="9244" max="9244" width="1" style="260" customWidth="1"/>
    <col min="9245" max="9257" width="2.1796875" style="260" customWidth="1"/>
    <col min="9258" max="9258" width="21.36328125" style="260" customWidth="1"/>
    <col min="9259" max="9259" width="1.6328125" style="260" customWidth="1"/>
    <col min="9260" max="9264" width="2.1796875" style="260" customWidth="1"/>
    <col min="9265" max="9265" width="1" style="260" customWidth="1"/>
    <col min="9266" max="9278" width="2.1796875" style="260" customWidth="1"/>
    <col min="9279" max="9279" width="1.1796875" style="260" customWidth="1"/>
    <col min="9280" max="9280" width="1" style="260" customWidth="1"/>
    <col min="9281" max="9285" width="2.1796875" style="260" customWidth="1"/>
    <col min="9286" max="9286" width="1" style="260" customWidth="1"/>
    <col min="9287" max="9472" width="2.1796875" style="260"/>
    <col min="9473" max="9473" width="1" style="260" customWidth="1"/>
    <col min="9474" max="9478" width="2.1796875" style="260" customWidth="1"/>
    <col min="9479" max="9479" width="1" style="260" customWidth="1"/>
    <col min="9480" max="9492" width="2.1796875" style="260" customWidth="1"/>
    <col min="9493" max="9493" width="1.1796875" style="260" customWidth="1"/>
    <col min="9494" max="9494" width="1" style="260" customWidth="1"/>
    <col min="9495" max="9499" width="2.1796875" style="260" customWidth="1"/>
    <col min="9500" max="9500" width="1" style="260" customWidth="1"/>
    <col min="9501" max="9513" width="2.1796875" style="260" customWidth="1"/>
    <col min="9514" max="9514" width="21.36328125" style="260" customWidth="1"/>
    <col min="9515" max="9515" width="1.6328125" style="260" customWidth="1"/>
    <col min="9516" max="9520" width="2.1796875" style="260" customWidth="1"/>
    <col min="9521" max="9521" width="1" style="260" customWidth="1"/>
    <col min="9522" max="9534" width="2.1796875" style="260" customWidth="1"/>
    <col min="9535" max="9535" width="1.1796875" style="260" customWidth="1"/>
    <col min="9536" max="9536" width="1" style="260" customWidth="1"/>
    <col min="9537" max="9541" width="2.1796875" style="260" customWidth="1"/>
    <col min="9542" max="9542" width="1" style="260" customWidth="1"/>
    <col min="9543" max="9728" width="2.1796875" style="260"/>
    <col min="9729" max="9729" width="1" style="260" customWidth="1"/>
    <col min="9730" max="9734" width="2.1796875" style="260" customWidth="1"/>
    <col min="9735" max="9735" width="1" style="260" customWidth="1"/>
    <col min="9736" max="9748" width="2.1796875" style="260" customWidth="1"/>
    <col min="9749" max="9749" width="1.1796875" style="260" customWidth="1"/>
    <col min="9750" max="9750" width="1" style="260" customWidth="1"/>
    <col min="9751" max="9755" width="2.1796875" style="260" customWidth="1"/>
    <col min="9756" max="9756" width="1" style="260" customWidth="1"/>
    <col min="9757" max="9769" width="2.1796875" style="260" customWidth="1"/>
    <col min="9770" max="9770" width="21.36328125" style="260" customWidth="1"/>
    <col min="9771" max="9771" width="1.6328125" style="260" customWidth="1"/>
    <col min="9772" max="9776" width="2.1796875" style="260" customWidth="1"/>
    <col min="9777" max="9777" width="1" style="260" customWidth="1"/>
    <col min="9778" max="9790" width="2.1796875" style="260" customWidth="1"/>
    <col min="9791" max="9791" width="1.1796875" style="260" customWidth="1"/>
    <col min="9792" max="9792" width="1" style="260" customWidth="1"/>
    <col min="9793" max="9797" width="2.1796875" style="260" customWidth="1"/>
    <col min="9798" max="9798" width="1" style="260" customWidth="1"/>
    <col min="9799" max="9984" width="2.1796875" style="260"/>
    <col min="9985" max="9985" width="1" style="260" customWidth="1"/>
    <col min="9986" max="9990" width="2.1796875" style="260" customWidth="1"/>
    <col min="9991" max="9991" width="1" style="260" customWidth="1"/>
    <col min="9992" max="10004" width="2.1796875" style="260" customWidth="1"/>
    <col min="10005" max="10005" width="1.1796875" style="260" customWidth="1"/>
    <col min="10006" max="10006" width="1" style="260" customWidth="1"/>
    <col min="10007" max="10011" width="2.1796875" style="260" customWidth="1"/>
    <col min="10012" max="10012" width="1" style="260" customWidth="1"/>
    <col min="10013" max="10025" width="2.1796875" style="260" customWidth="1"/>
    <col min="10026" max="10026" width="21.36328125" style="260" customWidth="1"/>
    <col min="10027" max="10027" width="1.6328125" style="260" customWidth="1"/>
    <col min="10028" max="10032" width="2.1796875" style="260" customWidth="1"/>
    <col min="10033" max="10033" width="1" style="260" customWidth="1"/>
    <col min="10034" max="10046" width="2.1796875" style="260" customWidth="1"/>
    <col min="10047" max="10047" width="1.1796875" style="260" customWidth="1"/>
    <col min="10048" max="10048" width="1" style="260" customWidth="1"/>
    <col min="10049" max="10053" width="2.1796875" style="260" customWidth="1"/>
    <col min="10054" max="10054" width="1" style="260" customWidth="1"/>
    <col min="10055" max="10240" width="2.1796875" style="260"/>
    <col min="10241" max="10241" width="1" style="260" customWidth="1"/>
    <col min="10242" max="10246" width="2.1796875" style="260" customWidth="1"/>
    <col min="10247" max="10247" width="1" style="260" customWidth="1"/>
    <col min="10248" max="10260" width="2.1796875" style="260" customWidth="1"/>
    <col min="10261" max="10261" width="1.1796875" style="260" customWidth="1"/>
    <col min="10262" max="10262" width="1" style="260" customWidth="1"/>
    <col min="10263" max="10267" width="2.1796875" style="260" customWidth="1"/>
    <col min="10268" max="10268" width="1" style="260" customWidth="1"/>
    <col min="10269" max="10281" width="2.1796875" style="260" customWidth="1"/>
    <col min="10282" max="10282" width="21.36328125" style="260" customWidth="1"/>
    <col min="10283" max="10283" width="1.6328125" style="260" customWidth="1"/>
    <col min="10284" max="10288" width="2.1796875" style="260" customWidth="1"/>
    <col min="10289" max="10289" width="1" style="260" customWidth="1"/>
    <col min="10290" max="10302" width="2.1796875" style="260" customWidth="1"/>
    <col min="10303" max="10303" width="1.1796875" style="260" customWidth="1"/>
    <col min="10304" max="10304" width="1" style="260" customWidth="1"/>
    <col min="10305" max="10309" width="2.1796875" style="260" customWidth="1"/>
    <col min="10310" max="10310" width="1" style="260" customWidth="1"/>
    <col min="10311" max="10496" width="2.1796875" style="260"/>
    <col min="10497" max="10497" width="1" style="260" customWidth="1"/>
    <col min="10498" max="10502" width="2.1796875" style="260" customWidth="1"/>
    <col min="10503" max="10503" width="1" style="260" customWidth="1"/>
    <col min="10504" max="10516" width="2.1796875" style="260" customWidth="1"/>
    <col min="10517" max="10517" width="1.1796875" style="260" customWidth="1"/>
    <col min="10518" max="10518" width="1" style="260" customWidth="1"/>
    <col min="10519" max="10523" width="2.1796875" style="260" customWidth="1"/>
    <col min="10524" max="10524" width="1" style="260" customWidth="1"/>
    <col min="10525" max="10537" width="2.1796875" style="260" customWidth="1"/>
    <col min="10538" max="10538" width="21.36328125" style="260" customWidth="1"/>
    <col min="10539" max="10539" width="1.6328125" style="260" customWidth="1"/>
    <col min="10540" max="10544" width="2.1796875" style="260" customWidth="1"/>
    <col min="10545" max="10545" width="1" style="260" customWidth="1"/>
    <col min="10546" max="10558" width="2.1796875" style="260" customWidth="1"/>
    <col min="10559" max="10559" width="1.1796875" style="260" customWidth="1"/>
    <col min="10560" max="10560" width="1" style="260" customWidth="1"/>
    <col min="10561" max="10565" width="2.1796875" style="260" customWidth="1"/>
    <col min="10566" max="10566" width="1" style="260" customWidth="1"/>
    <col min="10567" max="10752" width="2.1796875" style="260"/>
    <col min="10753" max="10753" width="1" style="260" customWidth="1"/>
    <col min="10754" max="10758" width="2.1796875" style="260" customWidth="1"/>
    <col min="10759" max="10759" width="1" style="260" customWidth="1"/>
    <col min="10760" max="10772" width="2.1796875" style="260" customWidth="1"/>
    <col min="10773" max="10773" width="1.1796875" style="260" customWidth="1"/>
    <col min="10774" max="10774" width="1" style="260" customWidth="1"/>
    <col min="10775" max="10779" width="2.1796875" style="260" customWidth="1"/>
    <col min="10780" max="10780" width="1" style="260" customWidth="1"/>
    <col min="10781" max="10793" width="2.1796875" style="260" customWidth="1"/>
    <col min="10794" max="10794" width="21.36328125" style="260" customWidth="1"/>
    <col min="10795" max="10795" width="1.6328125" style="260" customWidth="1"/>
    <col min="10796" max="10800" width="2.1796875" style="260" customWidth="1"/>
    <col min="10801" max="10801" width="1" style="260" customWidth="1"/>
    <col min="10802" max="10814" width="2.1796875" style="260" customWidth="1"/>
    <col min="10815" max="10815" width="1.1796875" style="260" customWidth="1"/>
    <col min="10816" max="10816" width="1" style="260" customWidth="1"/>
    <col min="10817" max="10821" width="2.1796875" style="260" customWidth="1"/>
    <col min="10822" max="10822" width="1" style="260" customWidth="1"/>
    <col min="10823" max="11008" width="2.1796875" style="260"/>
    <col min="11009" max="11009" width="1" style="260" customWidth="1"/>
    <col min="11010" max="11014" width="2.1796875" style="260" customWidth="1"/>
    <col min="11015" max="11015" width="1" style="260" customWidth="1"/>
    <col min="11016" max="11028" width="2.1796875" style="260" customWidth="1"/>
    <col min="11029" max="11029" width="1.1796875" style="260" customWidth="1"/>
    <col min="11030" max="11030" width="1" style="260" customWidth="1"/>
    <col min="11031" max="11035" width="2.1796875" style="260" customWidth="1"/>
    <col min="11036" max="11036" width="1" style="260" customWidth="1"/>
    <col min="11037" max="11049" width="2.1796875" style="260" customWidth="1"/>
    <col min="11050" max="11050" width="21.36328125" style="260" customWidth="1"/>
    <col min="11051" max="11051" width="1.6328125" style="260" customWidth="1"/>
    <col min="11052" max="11056" width="2.1796875" style="260" customWidth="1"/>
    <col min="11057" max="11057" width="1" style="260" customWidth="1"/>
    <col min="11058" max="11070" width="2.1796875" style="260" customWidth="1"/>
    <col min="11071" max="11071" width="1.1796875" style="260" customWidth="1"/>
    <col min="11072" max="11072" width="1" style="260" customWidth="1"/>
    <col min="11073" max="11077" width="2.1796875" style="260" customWidth="1"/>
    <col min="11078" max="11078" width="1" style="260" customWidth="1"/>
    <col min="11079" max="11264" width="2.1796875" style="260"/>
    <col min="11265" max="11265" width="1" style="260" customWidth="1"/>
    <col min="11266" max="11270" width="2.1796875" style="260" customWidth="1"/>
    <col min="11271" max="11271" width="1" style="260" customWidth="1"/>
    <col min="11272" max="11284" width="2.1796875" style="260" customWidth="1"/>
    <col min="11285" max="11285" width="1.1796875" style="260" customWidth="1"/>
    <col min="11286" max="11286" width="1" style="260" customWidth="1"/>
    <col min="11287" max="11291" width="2.1796875" style="260" customWidth="1"/>
    <col min="11292" max="11292" width="1" style="260" customWidth="1"/>
    <col min="11293" max="11305" width="2.1796875" style="260" customWidth="1"/>
    <col min="11306" max="11306" width="21.36328125" style="260" customWidth="1"/>
    <col min="11307" max="11307" width="1.6328125" style="260" customWidth="1"/>
    <col min="11308" max="11312" width="2.1796875" style="260" customWidth="1"/>
    <col min="11313" max="11313" width="1" style="260" customWidth="1"/>
    <col min="11314" max="11326" width="2.1796875" style="260" customWidth="1"/>
    <col min="11327" max="11327" width="1.1796875" style="260" customWidth="1"/>
    <col min="11328" max="11328" width="1" style="260" customWidth="1"/>
    <col min="11329" max="11333" width="2.1796875" style="260" customWidth="1"/>
    <col min="11334" max="11334" width="1" style="260" customWidth="1"/>
    <col min="11335" max="11520" width="2.1796875" style="260"/>
    <col min="11521" max="11521" width="1" style="260" customWidth="1"/>
    <col min="11522" max="11526" width="2.1796875" style="260" customWidth="1"/>
    <col min="11527" max="11527" width="1" style="260" customWidth="1"/>
    <col min="11528" max="11540" width="2.1796875" style="260" customWidth="1"/>
    <col min="11541" max="11541" width="1.1796875" style="260" customWidth="1"/>
    <col min="11542" max="11542" width="1" style="260" customWidth="1"/>
    <col min="11543" max="11547" width="2.1796875" style="260" customWidth="1"/>
    <col min="11548" max="11548" width="1" style="260" customWidth="1"/>
    <col min="11549" max="11561" width="2.1796875" style="260" customWidth="1"/>
    <col min="11562" max="11562" width="21.36328125" style="260" customWidth="1"/>
    <col min="11563" max="11563" width="1.6328125" style="260" customWidth="1"/>
    <col min="11564" max="11568" width="2.1796875" style="260" customWidth="1"/>
    <col min="11569" max="11569" width="1" style="260" customWidth="1"/>
    <col min="11570" max="11582" width="2.1796875" style="260" customWidth="1"/>
    <col min="11583" max="11583" width="1.1796875" style="260" customWidth="1"/>
    <col min="11584" max="11584" width="1" style="260" customWidth="1"/>
    <col min="11585" max="11589" width="2.1796875" style="260" customWidth="1"/>
    <col min="11590" max="11590" width="1" style="260" customWidth="1"/>
    <col min="11591" max="11776" width="2.1796875" style="260"/>
    <col min="11777" max="11777" width="1" style="260" customWidth="1"/>
    <col min="11778" max="11782" width="2.1796875" style="260" customWidth="1"/>
    <col min="11783" max="11783" width="1" style="260" customWidth="1"/>
    <col min="11784" max="11796" width="2.1796875" style="260" customWidth="1"/>
    <col min="11797" max="11797" width="1.1796875" style="260" customWidth="1"/>
    <col min="11798" max="11798" width="1" style="260" customWidth="1"/>
    <col min="11799" max="11803" width="2.1796875" style="260" customWidth="1"/>
    <col min="11804" max="11804" width="1" style="260" customWidth="1"/>
    <col min="11805" max="11817" width="2.1796875" style="260" customWidth="1"/>
    <col min="11818" max="11818" width="21.36328125" style="260" customWidth="1"/>
    <col min="11819" max="11819" width="1.6328125" style="260" customWidth="1"/>
    <col min="11820" max="11824" width="2.1796875" style="260" customWidth="1"/>
    <col min="11825" max="11825" width="1" style="260" customWidth="1"/>
    <col min="11826" max="11838" width="2.1796875" style="260" customWidth="1"/>
    <col min="11839" max="11839" width="1.1796875" style="260" customWidth="1"/>
    <col min="11840" max="11840" width="1" style="260" customWidth="1"/>
    <col min="11841" max="11845" width="2.1796875" style="260" customWidth="1"/>
    <col min="11846" max="11846" width="1" style="260" customWidth="1"/>
    <col min="11847" max="12032" width="2.1796875" style="260"/>
    <col min="12033" max="12033" width="1" style="260" customWidth="1"/>
    <col min="12034" max="12038" width="2.1796875" style="260" customWidth="1"/>
    <col min="12039" max="12039" width="1" style="260" customWidth="1"/>
    <col min="12040" max="12052" width="2.1796875" style="260" customWidth="1"/>
    <col min="12053" max="12053" width="1.1796875" style="260" customWidth="1"/>
    <col min="12054" max="12054" width="1" style="260" customWidth="1"/>
    <col min="12055" max="12059" width="2.1796875" style="260" customWidth="1"/>
    <col min="12060" max="12060" width="1" style="260" customWidth="1"/>
    <col min="12061" max="12073" width="2.1796875" style="260" customWidth="1"/>
    <col min="12074" max="12074" width="21.36328125" style="260" customWidth="1"/>
    <col min="12075" max="12075" width="1.6328125" style="260" customWidth="1"/>
    <col min="12076" max="12080" width="2.1796875" style="260" customWidth="1"/>
    <col min="12081" max="12081" width="1" style="260" customWidth="1"/>
    <col min="12082" max="12094" width="2.1796875" style="260" customWidth="1"/>
    <col min="12095" max="12095" width="1.1796875" style="260" customWidth="1"/>
    <col min="12096" max="12096" width="1" style="260" customWidth="1"/>
    <col min="12097" max="12101" width="2.1796875" style="260" customWidth="1"/>
    <col min="12102" max="12102" width="1" style="260" customWidth="1"/>
    <col min="12103" max="12288" width="2.1796875" style="260"/>
    <col min="12289" max="12289" width="1" style="260" customWidth="1"/>
    <col min="12290" max="12294" width="2.1796875" style="260" customWidth="1"/>
    <col min="12295" max="12295" width="1" style="260" customWidth="1"/>
    <col min="12296" max="12308" width="2.1796875" style="260" customWidth="1"/>
    <col min="12309" max="12309" width="1.1796875" style="260" customWidth="1"/>
    <col min="12310" max="12310" width="1" style="260" customWidth="1"/>
    <col min="12311" max="12315" width="2.1796875" style="260" customWidth="1"/>
    <col min="12316" max="12316" width="1" style="260" customWidth="1"/>
    <col min="12317" max="12329" width="2.1796875" style="260" customWidth="1"/>
    <col min="12330" max="12330" width="21.36328125" style="260" customWidth="1"/>
    <col min="12331" max="12331" width="1.6328125" style="260" customWidth="1"/>
    <col min="12332" max="12336" width="2.1796875" style="260" customWidth="1"/>
    <col min="12337" max="12337" width="1" style="260" customWidth="1"/>
    <col min="12338" max="12350" width="2.1796875" style="260" customWidth="1"/>
    <col min="12351" max="12351" width="1.1796875" style="260" customWidth="1"/>
    <col min="12352" max="12352" width="1" style="260" customWidth="1"/>
    <col min="12353" max="12357" width="2.1796875" style="260" customWidth="1"/>
    <col min="12358" max="12358" width="1" style="260" customWidth="1"/>
    <col min="12359" max="12544" width="2.1796875" style="260"/>
    <col min="12545" max="12545" width="1" style="260" customWidth="1"/>
    <col min="12546" max="12550" width="2.1796875" style="260" customWidth="1"/>
    <col min="12551" max="12551" width="1" style="260" customWidth="1"/>
    <col min="12552" max="12564" width="2.1796875" style="260" customWidth="1"/>
    <col min="12565" max="12565" width="1.1796875" style="260" customWidth="1"/>
    <col min="12566" max="12566" width="1" style="260" customWidth="1"/>
    <col min="12567" max="12571" width="2.1796875" style="260" customWidth="1"/>
    <col min="12572" max="12572" width="1" style="260" customWidth="1"/>
    <col min="12573" max="12585" width="2.1796875" style="260" customWidth="1"/>
    <col min="12586" max="12586" width="21.36328125" style="260" customWidth="1"/>
    <col min="12587" max="12587" width="1.6328125" style="260" customWidth="1"/>
    <col min="12588" max="12592" width="2.1796875" style="260" customWidth="1"/>
    <col min="12593" max="12593" width="1" style="260" customWidth="1"/>
    <col min="12594" max="12606" width="2.1796875" style="260" customWidth="1"/>
    <col min="12607" max="12607" width="1.1796875" style="260" customWidth="1"/>
    <col min="12608" max="12608" width="1" style="260" customWidth="1"/>
    <col min="12609" max="12613" width="2.1796875" style="260" customWidth="1"/>
    <col min="12614" max="12614" width="1" style="260" customWidth="1"/>
    <col min="12615" max="12800" width="2.1796875" style="260"/>
    <col min="12801" max="12801" width="1" style="260" customWidth="1"/>
    <col min="12802" max="12806" width="2.1796875" style="260" customWidth="1"/>
    <col min="12807" max="12807" width="1" style="260" customWidth="1"/>
    <col min="12808" max="12820" width="2.1796875" style="260" customWidth="1"/>
    <col min="12821" max="12821" width="1.1796875" style="260" customWidth="1"/>
    <col min="12822" max="12822" width="1" style="260" customWidth="1"/>
    <col min="12823" max="12827" width="2.1796875" style="260" customWidth="1"/>
    <col min="12828" max="12828" width="1" style="260" customWidth="1"/>
    <col min="12829" max="12841" width="2.1796875" style="260" customWidth="1"/>
    <col min="12842" max="12842" width="21.36328125" style="260" customWidth="1"/>
    <col min="12843" max="12843" width="1.6328125" style="260" customWidth="1"/>
    <col min="12844" max="12848" width="2.1796875" style="260" customWidth="1"/>
    <col min="12849" max="12849" width="1" style="260" customWidth="1"/>
    <col min="12850" max="12862" width="2.1796875" style="260" customWidth="1"/>
    <col min="12863" max="12863" width="1.1796875" style="260" customWidth="1"/>
    <col min="12864" max="12864" width="1" style="260" customWidth="1"/>
    <col min="12865" max="12869" width="2.1796875" style="260" customWidth="1"/>
    <col min="12870" max="12870" width="1" style="260" customWidth="1"/>
    <col min="12871" max="13056" width="2.1796875" style="260"/>
    <col min="13057" max="13057" width="1" style="260" customWidth="1"/>
    <col min="13058" max="13062" width="2.1796875" style="260" customWidth="1"/>
    <col min="13063" max="13063" width="1" style="260" customWidth="1"/>
    <col min="13064" max="13076" width="2.1796875" style="260" customWidth="1"/>
    <col min="13077" max="13077" width="1.1796875" style="260" customWidth="1"/>
    <col min="13078" max="13078" width="1" style="260" customWidth="1"/>
    <col min="13079" max="13083" width="2.1796875" style="260" customWidth="1"/>
    <col min="13084" max="13084" width="1" style="260" customWidth="1"/>
    <col min="13085" max="13097" width="2.1796875" style="260" customWidth="1"/>
    <col min="13098" max="13098" width="21.36328125" style="260" customWidth="1"/>
    <col min="13099" max="13099" width="1.6328125" style="260" customWidth="1"/>
    <col min="13100" max="13104" width="2.1796875" style="260" customWidth="1"/>
    <col min="13105" max="13105" width="1" style="260" customWidth="1"/>
    <col min="13106" max="13118" width="2.1796875" style="260" customWidth="1"/>
    <col min="13119" max="13119" width="1.1796875" style="260" customWidth="1"/>
    <col min="13120" max="13120" width="1" style="260" customWidth="1"/>
    <col min="13121" max="13125" width="2.1796875" style="260" customWidth="1"/>
    <col min="13126" max="13126" width="1" style="260" customWidth="1"/>
    <col min="13127" max="13312" width="2.1796875" style="260"/>
    <col min="13313" max="13313" width="1" style="260" customWidth="1"/>
    <col min="13314" max="13318" width="2.1796875" style="260" customWidth="1"/>
    <col min="13319" max="13319" width="1" style="260" customWidth="1"/>
    <col min="13320" max="13332" width="2.1796875" style="260" customWidth="1"/>
    <col min="13333" max="13333" width="1.1796875" style="260" customWidth="1"/>
    <col min="13334" max="13334" width="1" style="260" customWidth="1"/>
    <col min="13335" max="13339" width="2.1796875" style="260" customWidth="1"/>
    <col min="13340" max="13340" width="1" style="260" customWidth="1"/>
    <col min="13341" max="13353" width="2.1796875" style="260" customWidth="1"/>
    <col min="13354" max="13354" width="21.36328125" style="260" customWidth="1"/>
    <col min="13355" max="13355" width="1.6328125" style="260" customWidth="1"/>
    <col min="13356" max="13360" width="2.1796875" style="260" customWidth="1"/>
    <col min="13361" max="13361" width="1" style="260" customWidth="1"/>
    <col min="13362" max="13374" width="2.1796875" style="260" customWidth="1"/>
    <col min="13375" max="13375" width="1.1796875" style="260" customWidth="1"/>
    <col min="13376" max="13376" width="1" style="260" customWidth="1"/>
    <col min="13377" max="13381" width="2.1796875" style="260" customWidth="1"/>
    <col min="13382" max="13382" width="1" style="260" customWidth="1"/>
    <col min="13383" max="13568" width="2.1796875" style="260"/>
    <col min="13569" max="13569" width="1" style="260" customWidth="1"/>
    <col min="13570" max="13574" width="2.1796875" style="260" customWidth="1"/>
    <col min="13575" max="13575" width="1" style="260" customWidth="1"/>
    <col min="13576" max="13588" width="2.1796875" style="260" customWidth="1"/>
    <col min="13589" max="13589" width="1.1796875" style="260" customWidth="1"/>
    <col min="13590" max="13590" width="1" style="260" customWidth="1"/>
    <col min="13591" max="13595" width="2.1796875" style="260" customWidth="1"/>
    <col min="13596" max="13596" width="1" style="260" customWidth="1"/>
    <col min="13597" max="13609" width="2.1796875" style="260" customWidth="1"/>
    <col min="13610" max="13610" width="21.36328125" style="260" customWidth="1"/>
    <col min="13611" max="13611" width="1.6328125" style="260" customWidth="1"/>
    <col min="13612" max="13616" width="2.1796875" style="260" customWidth="1"/>
    <col min="13617" max="13617" width="1" style="260" customWidth="1"/>
    <col min="13618" max="13630" width="2.1796875" style="260" customWidth="1"/>
    <col min="13631" max="13631" width="1.1796875" style="260" customWidth="1"/>
    <col min="13632" max="13632" width="1" style="260" customWidth="1"/>
    <col min="13633" max="13637" width="2.1796875" style="260" customWidth="1"/>
    <col min="13638" max="13638" width="1" style="260" customWidth="1"/>
    <col min="13639" max="13824" width="2.1796875" style="260"/>
    <col min="13825" max="13825" width="1" style="260" customWidth="1"/>
    <col min="13826" max="13830" width="2.1796875" style="260" customWidth="1"/>
    <col min="13831" max="13831" width="1" style="260" customWidth="1"/>
    <col min="13832" max="13844" width="2.1796875" style="260" customWidth="1"/>
    <col min="13845" max="13845" width="1.1796875" style="260" customWidth="1"/>
    <col min="13846" max="13846" width="1" style="260" customWidth="1"/>
    <col min="13847" max="13851" width="2.1796875" style="260" customWidth="1"/>
    <col min="13852" max="13852" width="1" style="260" customWidth="1"/>
    <col min="13853" max="13865" width="2.1796875" style="260" customWidth="1"/>
    <col min="13866" max="13866" width="21.36328125" style="260" customWidth="1"/>
    <col min="13867" max="13867" width="1.6328125" style="260" customWidth="1"/>
    <col min="13868" max="13872" width="2.1796875" style="260" customWidth="1"/>
    <col min="13873" max="13873" width="1" style="260" customWidth="1"/>
    <col min="13874" max="13886" width="2.1796875" style="260" customWidth="1"/>
    <col min="13887" max="13887" width="1.1796875" style="260" customWidth="1"/>
    <col min="13888" max="13888" width="1" style="260" customWidth="1"/>
    <col min="13889" max="13893" width="2.1796875" style="260" customWidth="1"/>
    <col min="13894" max="13894" width="1" style="260" customWidth="1"/>
    <col min="13895" max="14080" width="2.1796875" style="260"/>
    <col min="14081" max="14081" width="1" style="260" customWidth="1"/>
    <col min="14082" max="14086" width="2.1796875" style="260" customWidth="1"/>
    <col min="14087" max="14087" width="1" style="260" customWidth="1"/>
    <col min="14088" max="14100" width="2.1796875" style="260" customWidth="1"/>
    <col min="14101" max="14101" width="1.1796875" style="260" customWidth="1"/>
    <col min="14102" max="14102" width="1" style="260" customWidth="1"/>
    <col min="14103" max="14107" width="2.1796875" style="260" customWidth="1"/>
    <col min="14108" max="14108" width="1" style="260" customWidth="1"/>
    <col min="14109" max="14121" width="2.1796875" style="260" customWidth="1"/>
    <col min="14122" max="14122" width="21.36328125" style="260" customWidth="1"/>
    <col min="14123" max="14123" width="1.6328125" style="260" customWidth="1"/>
    <col min="14124" max="14128" width="2.1796875" style="260" customWidth="1"/>
    <col min="14129" max="14129" width="1" style="260" customWidth="1"/>
    <col min="14130" max="14142" width="2.1796875" style="260" customWidth="1"/>
    <col min="14143" max="14143" width="1.1796875" style="260" customWidth="1"/>
    <col min="14144" max="14144" width="1" style="260" customWidth="1"/>
    <col min="14145" max="14149" width="2.1796875" style="260" customWidth="1"/>
    <col min="14150" max="14150" width="1" style="260" customWidth="1"/>
    <col min="14151" max="14336" width="2.1796875" style="260"/>
    <col min="14337" max="14337" width="1" style="260" customWidth="1"/>
    <col min="14338" max="14342" width="2.1796875" style="260" customWidth="1"/>
    <col min="14343" max="14343" width="1" style="260" customWidth="1"/>
    <col min="14344" max="14356" width="2.1796875" style="260" customWidth="1"/>
    <col min="14357" max="14357" width="1.1796875" style="260" customWidth="1"/>
    <col min="14358" max="14358" width="1" style="260" customWidth="1"/>
    <col min="14359" max="14363" width="2.1796875" style="260" customWidth="1"/>
    <col min="14364" max="14364" width="1" style="260" customWidth="1"/>
    <col min="14365" max="14377" width="2.1796875" style="260" customWidth="1"/>
    <col min="14378" max="14378" width="21.36328125" style="260" customWidth="1"/>
    <col min="14379" max="14379" width="1.6328125" style="260" customWidth="1"/>
    <col min="14380" max="14384" width="2.1796875" style="260" customWidth="1"/>
    <col min="14385" max="14385" width="1" style="260" customWidth="1"/>
    <col min="14386" max="14398" width="2.1796875" style="260" customWidth="1"/>
    <col min="14399" max="14399" width="1.1796875" style="260" customWidth="1"/>
    <col min="14400" max="14400" width="1" style="260" customWidth="1"/>
    <col min="14401" max="14405" width="2.1796875" style="260" customWidth="1"/>
    <col min="14406" max="14406" width="1" style="260" customWidth="1"/>
    <col min="14407" max="14592" width="2.1796875" style="260"/>
    <col min="14593" max="14593" width="1" style="260" customWidth="1"/>
    <col min="14594" max="14598" width="2.1796875" style="260" customWidth="1"/>
    <col min="14599" max="14599" width="1" style="260" customWidth="1"/>
    <col min="14600" max="14612" width="2.1796875" style="260" customWidth="1"/>
    <col min="14613" max="14613" width="1.1796875" style="260" customWidth="1"/>
    <col min="14614" max="14614" width="1" style="260" customWidth="1"/>
    <col min="14615" max="14619" width="2.1796875" style="260" customWidth="1"/>
    <col min="14620" max="14620" width="1" style="260" customWidth="1"/>
    <col min="14621" max="14633" width="2.1796875" style="260" customWidth="1"/>
    <col min="14634" max="14634" width="21.36328125" style="260" customWidth="1"/>
    <col min="14635" max="14635" width="1.6328125" style="260" customWidth="1"/>
    <col min="14636" max="14640" width="2.1796875" style="260" customWidth="1"/>
    <col min="14641" max="14641" width="1" style="260" customWidth="1"/>
    <col min="14642" max="14654" width="2.1796875" style="260" customWidth="1"/>
    <col min="14655" max="14655" width="1.1796875" style="260" customWidth="1"/>
    <col min="14656" max="14656" width="1" style="260" customWidth="1"/>
    <col min="14657" max="14661" width="2.1796875" style="260" customWidth="1"/>
    <col min="14662" max="14662" width="1" style="260" customWidth="1"/>
    <col min="14663" max="14848" width="2.1796875" style="260"/>
    <col min="14849" max="14849" width="1" style="260" customWidth="1"/>
    <col min="14850" max="14854" width="2.1796875" style="260" customWidth="1"/>
    <col min="14855" max="14855" width="1" style="260" customWidth="1"/>
    <col min="14856" max="14868" width="2.1796875" style="260" customWidth="1"/>
    <col min="14869" max="14869" width="1.1796875" style="260" customWidth="1"/>
    <col min="14870" max="14870" width="1" style="260" customWidth="1"/>
    <col min="14871" max="14875" width="2.1796875" style="260" customWidth="1"/>
    <col min="14876" max="14876" width="1" style="260" customWidth="1"/>
    <col min="14877" max="14889" width="2.1796875" style="260" customWidth="1"/>
    <col min="14890" max="14890" width="21.36328125" style="260" customWidth="1"/>
    <col min="14891" max="14891" width="1.6328125" style="260" customWidth="1"/>
    <col min="14892" max="14896" width="2.1796875" style="260" customWidth="1"/>
    <col min="14897" max="14897" width="1" style="260" customWidth="1"/>
    <col min="14898" max="14910" width="2.1796875" style="260" customWidth="1"/>
    <col min="14911" max="14911" width="1.1796875" style="260" customWidth="1"/>
    <col min="14912" max="14912" width="1" style="260" customWidth="1"/>
    <col min="14913" max="14917" width="2.1796875" style="260" customWidth="1"/>
    <col min="14918" max="14918" width="1" style="260" customWidth="1"/>
    <col min="14919" max="15104" width="2.1796875" style="260"/>
    <col min="15105" max="15105" width="1" style="260" customWidth="1"/>
    <col min="15106" max="15110" width="2.1796875" style="260" customWidth="1"/>
    <col min="15111" max="15111" width="1" style="260" customWidth="1"/>
    <col min="15112" max="15124" width="2.1796875" style="260" customWidth="1"/>
    <col min="15125" max="15125" width="1.1796875" style="260" customWidth="1"/>
    <col min="15126" max="15126" width="1" style="260" customWidth="1"/>
    <col min="15127" max="15131" width="2.1796875" style="260" customWidth="1"/>
    <col min="15132" max="15132" width="1" style="260" customWidth="1"/>
    <col min="15133" max="15145" width="2.1796875" style="260" customWidth="1"/>
    <col min="15146" max="15146" width="21.36328125" style="260" customWidth="1"/>
    <col min="15147" max="15147" width="1.6328125" style="260" customWidth="1"/>
    <col min="15148" max="15152" width="2.1796875" style="260" customWidth="1"/>
    <col min="15153" max="15153" width="1" style="260" customWidth="1"/>
    <col min="15154" max="15166" width="2.1796875" style="260" customWidth="1"/>
    <col min="15167" max="15167" width="1.1796875" style="260" customWidth="1"/>
    <col min="15168" max="15168" width="1" style="260" customWidth="1"/>
    <col min="15169" max="15173" width="2.1796875" style="260" customWidth="1"/>
    <col min="15174" max="15174" width="1" style="260" customWidth="1"/>
    <col min="15175" max="15360" width="2.1796875" style="260"/>
    <col min="15361" max="15361" width="1" style="260" customWidth="1"/>
    <col min="15362" max="15366" width="2.1796875" style="260" customWidth="1"/>
    <col min="15367" max="15367" width="1" style="260" customWidth="1"/>
    <col min="15368" max="15380" width="2.1796875" style="260" customWidth="1"/>
    <col min="15381" max="15381" width="1.1796875" style="260" customWidth="1"/>
    <col min="15382" max="15382" width="1" style="260" customWidth="1"/>
    <col min="15383" max="15387" width="2.1796875" style="260" customWidth="1"/>
    <col min="15388" max="15388" width="1" style="260" customWidth="1"/>
    <col min="15389" max="15401" width="2.1796875" style="260" customWidth="1"/>
    <col min="15402" max="15402" width="21.36328125" style="260" customWidth="1"/>
    <col min="15403" max="15403" width="1.6328125" style="260" customWidth="1"/>
    <col min="15404" max="15408" width="2.1796875" style="260" customWidth="1"/>
    <col min="15409" max="15409" width="1" style="260" customWidth="1"/>
    <col min="15410" max="15422" width="2.1796875" style="260" customWidth="1"/>
    <col min="15423" max="15423" width="1.1796875" style="260" customWidth="1"/>
    <col min="15424" max="15424" width="1" style="260" customWidth="1"/>
    <col min="15425" max="15429" width="2.1796875" style="260" customWidth="1"/>
    <col min="15430" max="15430" width="1" style="260" customWidth="1"/>
    <col min="15431" max="15616" width="2.1796875" style="260"/>
    <col min="15617" max="15617" width="1" style="260" customWidth="1"/>
    <col min="15618" max="15622" width="2.1796875" style="260" customWidth="1"/>
    <col min="15623" max="15623" width="1" style="260" customWidth="1"/>
    <col min="15624" max="15636" width="2.1796875" style="260" customWidth="1"/>
    <col min="15637" max="15637" width="1.1796875" style="260" customWidth="1"/>
    <col min="15638" max="15638" width="1" style="260" customWidth="1"/>
    <col min="15639" max="15643" width="2.1796875" style="260" customWidth="1"/>
    <col min="15644" max="15644" width="1" style="260" customWidth="1"/>
    <col min="15645" max="15657" width="2.1796875" style="260" customWidth="1"/>
    <col min="15658" max="15658" width="21.36328125" style="260" customWidth="1"/>
    <col min="15659" max="15659" width="1.6328125" style="260" customWidth="1"/>
    <col min="15660" max="15664" width="2.1796875" style="260" customWidth="1"/>
    <col min="15665" max="15665" width="1" style="260" customWidth="1"/>
    <col min="15666" max="15678" width="2.1796875" style="260" customWidth="1"/>
    <col min="15679" max="15679" width="1.1796875" style="260" customWidth="1"/>
    <col min="15680" max="15680" width="1" style="260" customWidth="1"/>
    <col min="15681" max="15685" width="2.1796875" style="260" customWidth="1"/>
    <col min="15686" max="15686" width="1" style="260" customWidth="1"/>
    <col min="15687" max="15872" width="2.1796875" style="260"/>
    <col min="15873" max="15873" width="1" style="260" customWidth="1"/>
    <col min="15874" max="15878" width="2.1796875" style="260" customWidth="1"/>
    <col min="15879" max="15879" width="1" style="260" customWidth="1"/>
    <col min="15880" max="15892" width="2.1796875" style="260" customWidth="1"/>
    <col min="15893" max="15893" width="1.1796875" style="260" customWidth="1"/>
    <col min="15894" max="15894" width="1" style="260" customWidth="1"/>
    <col min="15895" max="15899" width="2.1796875" style="260" customWidth="1"/>
    <col min="15900" max="15900" width="1" style="260" customWidth="1"/>
    <col min="15901" max="15913" width="2.1796875" style="260" customWidth="1"/>
    <col min="15914" max="15914" width="21.36328125" style="260" customWidth="1"/>
    <col min="15915" max="15915" width="1.6328125" style="260" customWidth="1"/>
    <col min="15916" max="15920" width="2.1796875" style="260" customWidth="1"/>
    <col min="15921" max="15921" width="1" style="260" customWidth="1"/>
    <col min="15922" max="15934" width="2.1796875" style="260" customWidth="1"/>
    <col min="15935" max="15935" width="1.1796875" style="260" customWidth="1"/>
    <col min="15936" max="15936" width="1" style="260" customWidth="1"/>
    <col min="15937" max="15941" width="2.1796875" style="260" customWidth="1"/>
    <col min="15942" max="15942" width="1" style="260" customWidth="1"/>
    <col min="15943" max="16128" width="2.1796875" style="260"/>
    <col min="16129" max="16129" width="1" style="260" customWidth="1"/>
    <col min="16130" max="16134" width="2.1796875" style="260" customWidth="1"/>
    <col min="16135" max="16135" width="1" style="260" customWidth="1"/>
    <col min="16136" max="16148" width="2.1796875" style="260" customWidth="1"/>
    <col min="16149" max="16149" width="1.1796875" style="260" customWidth="1"/>
    <col min="16150" max="16150" width="1" style="260" customWidth="1"/>
    <col min="16151" max="16155" width="2.1796875" style="260" customWidth="1"/>
    <col min="16156" max="16156" width="1" style="260" customWidth="1"/>
    <col min="16157" max="16169" width="2.1796875" style="260" customWidth="1"/>
    <col min="16170" max="16170" width="21.36328125" style="260" customWidth="1"/>
    <col min="16171" max="16171" width="1.6328125" style="260" customWidth="1"/>
    <col min="16172" max="16176" width="2.1796875" style="260" customWidth="1"/>
    <col min="16177" max="16177" width="1" style="260" customWidth="1"/>
    <col min="16178" max="16190" width="2.1796875" style="260" customWidth="1"/>
    <col min="16191" max="16191" width="1.1796875" style="260" customWidth="1"/>
    <col min="16192" max="16192" width="1" style="260" customWidth="1"/>
    <col min="16193" max="16197" width="2.1796875" style="260" customWidth="1"/>
    <col min="16198" max="16198" width="1" style="260" customWidth="1"/>
    <col min="16199" max="16384" width="2.1796875" style="260"/>
  </cols>
  <sheetData>
    <row r="1" spans="1:83"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t="s">
        <v>396</v>
      </c>
      <c r="AI1" s="259"/>
      <c r="AJ1" s="259"/>
      <c r="AK1" s="259" t="s">
        <v>397</v>
      </c>
      <c r="AL1" s="259"/>
      <c r="AM1" s="259"/>
      <c r="AN1" s="259" t="s">
        <v>398</v>
      </c>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row>
    <row r="2" spans="1:83" ht="13.5" customHeight="1">
      <c r="A2" s="1520" t="s">
        <v>399</v>
      </c>
      <c r="B2" s="1521"/>
      <c r="C2" s="1521"/>
      <c r="D2" s="1521"/>
      <c r="E2" s="1521"/>
      <c r="F2" s="1521"/>
      <c r="G2" s="1521"/>
      <c r="H2" s="1521"/>
      <c r="I2" s="1521"/>
      <c r="J2" s="1521"/>
      <c r="K2" s="1521"/>
      <c r="L2" s="1521"/>
      <c r="M2" s="1521"/>
      <c r="N2" s="1521"/>
      <c r="O2" s="1521"/>
      <c r="P2" s="1521"/>
      <c r="Q2" s="1521"/>
      <c r="R2" s="1521"/>
      <c r="S2" s="1521"/>
      <c r="T2" s="1521"/>
      <c r="U2" s="1521"/>
      <c r="V2" s="1521"/>
      <c r="W2" s="1521"/>
      <c r="X2" s="1521"/>
      <c r="Y2" s="1521"/>
      <c r="Z2" s="1521"/>
      <c r="AA2" s="1521"/>
      <c r="AB2" s="1521"/>
      <c r="AC2" s="1521"/>
      <c r="AD2" s="1521"/>
      <c r="AE2" s="1521"/>
      <c r="AF2" s="1521"/>
      <c r="AG2" s="1521"/>
      <c r="AH2" s="1521"/>
      <c r="AI2" s="1521"/>
      <c r="AJ2" s="1521"/>
      <c r="AK2" s="1521"/>
      <c r="AL2" s="1521"/>
      <c r="AM2" s="1521"/>
      <c r="AN2" s="1521"/>
      <c r="AO2" s="1521"/>
      <c r="AP2" s="259"/>
      <c r="AQ2" s="259"/>
      <c r="AR2" s="259"/>
      <c r="AS2" s="259"/>
      <c r="AT2" s="259"/>
      <c r="AU2" s="259"/>
      <c r="AV2" s="259"/>
      <c r="AW2" s="259"/>
      <c r="AX2" s="259"/>
      <c r="AY2" s="259"/>
      <c r="AZ2" s="259"/>
      <c r="BA2" s="259"/>
      <c r="BB2" s="259"/>
      <c r="BC2" s="259"/>
      <c r="BD2" s="259"/>
      <c r="BE2" s="259"/>
      <c r="BF2" s="259"/>
      <c r="BG2" s="259"/>
      <c r="BH2" s="259"/>
      <c r="BI2" s="259"/>
      <c r="BJ2" s="259"/>
      <c r="BK2" s="259"/>
      <c r="BL2" s="259"/>
      <c r="BM2" s="259"/>
      <c r="BN2" s="259"/>
      <c r="BO2" s="259"/>
      <c r="BP2" s="259"/>
      <c r="BQ2" s="259"/>
      <c r="BR2" s="259"/>
      <c r="BS2" s="259"/>
      <c r="BT2" s="259"/>
      <c r="BU2" s="259"/>
      <c r="BV2" s="259"/>
      <c r="BW2" s="259"/>
      <c r="BX2" s="259"/>
      <c r="BY2" s="259"/>
      <c r="BZ2" s="259"/>
      <c r="CA2" s="259"/>
      <c r="CB2" s="259"/>
      <c r="CC2" s="259"/>
      <c r="CD2" s="259"/>
      <c r="CE2" s="259"/>
    </row>
    <row r="3" spans="1:83" ht="13.5" customHeight="1">
      <c r="A3" s="1521"/>
      <c r="B3" s="1521"/>
      <c r="C3" s="1521"/>
      <c r="D3" s="1521"/>
      <c r="E3" s="1521"/>
      <c r="F3" s="1521"/>
      <c r="G3" s="1521"/>
      <c r="H3" s="1521"/>
      <c r="I3" s="1521"/>
      <c r="J3" s="1521"/>
      <c r="K3" s="1521"/>
      <c r="L3" s="1521"/>
      <c r="M3" s="1521"/>
      <c r="N3" s="1521"/>
      <c r="O3" s="1521"/>
      <c r="P3" s="1521"/>
      <c r="Q3" s="1521"/>
      <c r="R3" s="1521"/>
      <c r="S3" s="1521"/>
      <c r="T3" s="1521"/>
      <c r="U3" s="1521"/>
      <c r="V3" s="1521"/>
      <c r="W3" s="1521"/>
      <c r="X3" s="1521"/>
      <c r="Y3" s="1521"/>
      <c r="Z3" s="1521"/>
      <c r="AA3" s="1521"/>
      <c r="AB3" s="1521"/>
      <c r="AC3" s="1521"/>
      <c r="AD3" s="1521"/>
      <c r="AE3" s="1521"/>
      <c r="AF3" s="1521"/>
      <c r="AG3" s="1521"/>
      <c r="AH3" s="1521"/>
      <c r="AI3" s="1521"/>
      <c r="AJ3" s="1521"/>
      <c r="AK3" s="1521"/>
      <c r="AL3" s="1521"/>
      <c r="AM3" s="1521"/>
      <c r="AN3" s="1521"/>
      <c r="AO3" s="1521"/>
      <c r="AP3" s="261"/>
      <c r="AQ3" s="1522" t="s">
        <v>400</v>
      </c>
      <c r="AR3" s="1522"/>
      <c r="AS3" s="1522"/>
      <c r="AT3" s="1522"/>
      <c r="AU3" s="1522"/>
      <c r="AV3" s="1522"/>
      <c r="AW3" s="1522"/>
      <c r="AX3" s="1522"/>
      <c r="AY3" s="1522"/>
      <c r="AZ3" s="1522"/>
      <c r="BA3" s="1522"/>
      <c r="BB3" s="1522"/>
      <c r="BC3" s="1522"/>
      <c r="BD3" s="1522"/>
      <c r="BE3" s="1522"/>
      <c r="BF3" s="1522"/>
      <c r="BG3" s="1522"/>
      <c r="BH3" s="1522"/>
      <c r="BI3" s="1522"/>
      <c r="BJ3" s="1522"/>
      <c r="BK3" s="1522"/>
      <c r="BL3" s="1522"/>
      <c r="BM3" s="1522"/>
      <c r="BN3" s="1522"/>
      <c r="BO3" s="1522"/>
      <c r="BP3" s="1522"/>
      <c r="BQ3" s="1522"/>
      <c r="BR3" s="1522"/>
      <c r="BS3" s="1522"/>
      <c r="BT3" s="1522"/>
      <c r="BU3" s="1522"/>
      <c r="BV3" s="1522"/>
      <c r="BW3" s="1522"/>
      <c r="BX3" s="1522"/>
      <c r="BY3" s="1522"/>
      <c r="BZ3" s="1522"/>
      <c r="CA3" s="1522"/>
      <c r="CB3" s="1522"/>
      <c r="CC3" s="1522"/>
      <c r="CD3" s="1522"/>
      <c r="CE3" s="1522"/>
    </row>
    <row r="4" spans="1:83" ht="13.5" customHeight="1">
      <c r="A4" s="259"/>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61"/>
      <c r="AQ4" s="1522"/>
      <c r="AR4" s="1522"/>
      <c r="AS4" s="1522"/>
      <c r="AT4" s="1522"/>
      <c r="AU4" s="1522"/>
      <c r="AV4" s="1522"/>
      <c r="AW4" s="1522"/>
      <c r="AX4" s="1522"/>
      <c r="AY4" s="1522"/>
      <c r="AZ4" s="1522"/>
      <c r="BA4" s="1522"/>
      <c r="BB4" s="1522"/>
      <c r="BC4" s="1522"/>
      <c r="BD4" s="1522"/>
      <c r="BE4" s="1522"/>
      <c r="BF4" s="1522"/>
      <c r="BG4" s="1522"/>
      <c r="BH4" s="1522"/>
      <c r="BI4" s="1522"/>
      <c r="BJ4" s="1522"/>
      <c r="BK4" s="1522"/>
      <c r="BL4" s="1522"/>
      <c r="BM4" s="1522"/>
      <c r="BN4" s="1522"/>
      <c r="BO4" s="1522"/>
      <c r="BP4" s="1522"/>
      <c r="BQ4" s="1522"/>
      <c r="BR4" s="1522"/>
      <c r="BS4" s="1522"/>
      <c r="BT4" s="1522"/>
      <c r="BU4" s="1522"/>
      <c r="BV4" s="1522"/>
      <c r="BW4" s="1522"/>
      <c r="BX4" s="1522"/>
      <c r="BY4" s="1522"/>
      <c r="BZ4" s="1522"/>
      <c r="CA4" s="1522"/>
      <c r="CB4" s="1522"/>
      <c r="CC4" s="1522"/>
      <c r="CD4" s="1522"/>
      <c r="CE4" s="1522"/>
    </row>
    <row r="5" spans="1:83" ht="13.5" customHeight="1">
      <c r="A5" s="259"/>
      <c r="B5" s="259" t="s">
        <v>401</v>
      </c>
      <c r="C5" s="259"/>
      <c r="D5" s="259"/>
      <c r="E5" s="259"/>
      <c r="F5" s="259"/>
      <c r="G5" s="259"/>
      <c r="H5" s="259"/>
      <c r="I5" s="259"/>
      <c r="J5" s="259"/>
      <c r="K5" s="262">
        <f>入力用!B20</f>
        <v>0</v>
      </c>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59"/>
      <c r="AM5" s="259"/>
      <c r="AN5" s="259"/>
      <c r="AO5" s="259"/>
      <c r="AP5" s="259"/>
      <c r="AQ5" s="263"/>
      <c r="AR5" s="1464" t="s">
        <v>402</v>
      </c>
      <c r="AS5" s="1406"/>
      <c r="AT5" s="1406"/>
      <c r="AU5" s="1406"/>
      <c r="AV5" s="1406"/>
      <c r="AW5" s="264"/>
      <c r="AX5" s="1467"/>
      <c r="AY5" s="1468"/>
      <c r="AZ5" s="1468"/>
      <c r="BA5" s="1468"/>
      <c r="BB5" s="1468"/>
      <c r="BC5" s="1468"/>
      <c r="BD5" s="1468"/>
      <c r="BE5" s="1468"/>
      <c r="BF5" s="1468"/>
      <c r="BG5" s="1468"/>
      <c r="BH5" s="1468"/>
      <c r="BI5" s="1468"/>
      <c r="BJ5" s="1468"/>
      <c r="BK5" s="1469"/>
      <c r="BL5" s="263"/>
      <c r="BM5" s="1406" t="s">
        <v>403</v>
      </c>
      <c r="BN5" s="1406"/>
      <c r="BO5" s="1406"/>
      <c r="BP5" s="1406"/>
      <c r="BQ5" s="1406"/>
      <c r="BR5" s="264"/>
      <c r="BS5" s="1467"/>
      <c r="BT5" s="1468"/>
      <c r="BU5" s="1468"/>
      <c r="BV5" s="1468"/>
      <c r="BW5" s="1468"/>
      <c r="BX5" s="1468"/>
      <c r="BY5" s="1468"/>
      <c r="BZ5" s="1468"/>
      <c r="CA5" s="1468"/>
      <c r="CB5" s="1468"/>
      <c r="CC5" s="1468"/>
      <c r="CD5" s="1468"/>
      <c r="CE5" s="1469"/>
    </row>
    <row r="6" spans="1:83" ht="13.5" customHeight="1">
      <c r="A6" s="259"/>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59"/>
      <c r="AP6" s="259"/>
      <c r="AQ6" s="265"/>
      <c r="AR6" s="1475"/>
      <c r="AS6" s="1475"/>
      <c r="AT6" s="1475"/>
      <c r="AU6" s="1475"/>
      <c r="AV6" s="1475"/>
      <c r="AW6" s="266"/>
      <c r="AX6" s="1523"/>
      <c r="AY6" s="1524"/>
      <c r="AZ6" s="1524"/>
      <c r="BA6" s="1524"/>
      <c r="BB6" s="1524"/>
      <c r="BC6" s="1524"/>
      <c r="BD6" s="1524"/>
      <c r="BE6" s="1524"/>
      <c r="BF6" s="1524"/>
      <c r="BG6" s="1524"/>
      <c r="BH6" s="1524"/>
      <c r="BI6" s="1524"/>
      <c r="BJ6" s="1524"/>
      <c r="BK6" s="1525"/>
      <c r="BL6" s="265"/>
      <c r="BM6" s="1475"/>
      <c r="BN6" s="1475"/>
      <c r="BO6" s="1475"/>
      <c r="BP6" s="1475"/>
      <c r="BQ6" s="1475"/>
      <c r="BR6" s="266"/>
      <c r="BS6" s="1523"/>
      <c r="BT6" s="1524"/>
      <c r="BU6" s="1524"/>
      <c r="BV6" s="1524"/>
      <c r="BW6" s="1524"/>
      <c r="BX6" s="1524"/>
      <c r="BY6" s="1524"/>
      <c r="BZ6" s="1524"/>
      <c r="CA6" s="1524"/>
      <c r="CB6" s="1524"/>
      <c r="CC6" s="1524"/>
      <c r="CD6" s="1524"/>
      <c r="CE6" s="1525"/>
    </row>
    <row r="7" spans="1:83" ht="13.5" customHeight="1">
      <c r="A7" s="259"/>
      <c r="B7" s="267" t="s">
        <v>404</v>
      </c>
      <c r="C7" s="259"/>
      <c r="D7" s="259"/>
      <c r="E7" s="259"/>
      <c r="F7" s="259"/>
      <c r="G7" s="259"/>
      <c r="H7" s="259"/>
      <c r="I7" s="259"/>
      <c r="J7" s="259"/>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59"/>
      <c r="AM7" s="259"/>
      <c r="AN7" s="259"/>
      <c r="AO7" s="259"/>
      <c r="AP7" s="259"/>
      <c r="AQ7" s="268"/>
      <c r="AR7" s="1409"/>
      <c r="AS7" s="1409"/>
      <c r="AT7" s="1409"/>
      <c r="AU7" s="1409"/>
      <c r="AV7" s="1409"/>
      <c r="AW7" s="269"/>
      <c r="AX7" s="1470"/>
      <c r="AY7" s="1471"/>
      <c r="AZ7" s="1471"/>
      <c r="BA7" s="1471"/>
      <c r="BB7" s="1471"/>
      <c r="BC7" s="1471"/>
      <c r="BD7" s="1471"/>
      <c r="BE7" s="1471"/>
      <c r="BF7" s="1471"/>
      <c r="BG7" s="1471"/>
      <c r="BH7" s="1471"/>
      <c r="BI7" s="1471"/>
      <c r="BJ7" s="1471"/>
      <c r="BK7" s="1472"/>
      <c r="BL7" s="268"/>
      <c r="BM7" s="1409"/>
      <c r="BN7" s="1409"/>
      <c r="BO7" s="1409"/>
      <c r="BP7" s="1409"/>
      <c r="BQ7" s="1409"/>
      <c r="BR7" s="269"/>
      <c r="BS7" s="1470"/>
      <c r="BT7" s="1471"/>
      <c r="BU7" s="1471"/>
      <c r="BV7" s="1471"/>
      <c r="BW7" s="1471"/>
      <c r="BX7" s="1471"/>
      <c r="BY7" s="1471"/>
      <c r="BZ7" s="1471"/>
      <c r="CA7" s="1471"/>
      <c r="CB7" s="1471"/>
      <c r="CC7" s="1471"/>
      <c r="CD7" s="1471"/>
      <c r="CE7" s="1472"/>
    </row>
    <row r="8" spans="1:83" ht="13.5" customHeight="1">
      <c r="A8" s="259"/>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63"/>
      <c r="AR8" s="1464" t="s">
        <v>158</v>
      </c>
      <c r="AS8" s="1464"/>
      <c r="AT8" s="1464"/>
      <c r="AU8" s="1464"/>
      <c r="AV8" s="1464"/>
      <c r="AW8" s="264"/>
      <c r="AX8" s="1526"/>
      <c r="AY8" s="1527"/>
      <c r="AZ8" s="1527"/>
      <c r="BA8" s="1527"/>
      <c r="BB8" s="1527"/>
      <c r="BC8" s="1527"/>
      <c r="BD8" s="1527"/>
      <c r="BE8" s="1527"/>
      <c r="BF8" s="1527"/>
      <c r="BG8" s="1527"/>
      <c r="BH8" s="1527"/>
      <c r="BI8" s="1527"/>
      <c r="BJ8" s="1527"/>
      <c r="BK8" s="1527"/>
      <c r="BL8" s="1527"/>
      <c r="BM8" s="1527"/>
      <c r="BN8" s="1527"/>
      <c r="BO8" s="1527"/>
      <c r="BP8" s="1527"/>
      <c r="BQ8" s="1527"/>
      <c r="BR8" s="1527"/>
      <c r="BS8" s="1527"/>
      <c r="BT8" s="1527"/>
      <c r="BU8" s="1527"/>
      <c r="BV8" s="1527"/>
      <c r="BW8" s="1527"/>
      <c r="BX8" s="1527"/>
      <c r="BY8" s="1527"/>
      <c r="BZ8" s="1527"/>
      <c r="CA8" s="1527"/>
      <c r="CB8" s="1527"/>
      <c r="CC8" s="1527"/>
      <c r="CD8" s="1527"/>
      <c r="CE8" s="1528"/>
    </row>
    <row r="9" spans="1:83" ht="13.5" customHeight="1">
      <c r="A9" s="263"/>
      <c r="B9" s="1464" t="s">
        <v>405</v>
      </c>
      <c r="C9" s="1464"/>
      <c r="D9" s="1464"/>
      <c r="E9" s="1464"/>
      <c r="F9" s="1464"/>
      <c r="G9" s="264"/>
      <c r="H9" s="1389" t="s">
        <v>406</v>
      </c>
      <c r="I9" s="1390"/>
      <c r="J9" s="1390"/>
      <c r="K9" s="1390"/>
      <c r="L9" s="1390"/>
      <c r="M9" s="1390"/>
      <c r="N9" s="1390"/>
      <c r="O9" s="1390"/>
      <c r="P9" s="1390"/>
      <c r="Q9" s="1391"/>
      <c r="R9" s="1389" t="s">
        <v>407</v>
      </c>
      <c r="S9" s="1390"/>
      <c r="T9" s="1390"/>
      <c r="U9" s="1390"/>
      <c r="V9" s="1390"/>
      <c r="W9" s="1390"/>
      <c r="X9" s="1390"/>
      <c r="Y9" s="1390"/>
      <c r="Z9" s="1390"/>
      <c r="AA9" s="1390"/>
      <c r="AB9" s="1390"/>
      <c r="AC9" s="1390"/>
      <c r="AD9" s="1390"/>
      <c r="AE9" s="1391"/>
      <c r="AF9" s="1389" t="s">
        <v>408</v>
      </c>
      <c r="AG9" s="1390"/>
      <c r="AH9" s="1390"/>
      <c r="AI9" s="1390"/>
      <c r="AJ9" s="1390"/>
      <c r="AK9" s="1390"/>
      <c r="AL9" s="1390"/>
      <c r="AM9" s="1390"/>
      <c r="AN9" s="1390"/>
      <c r="AO9" s="1391"/>
      <c r="AP9" s="259"/>
      <c r="AQ9" s="265"/>
      <c r="AR9" s="1465"/>
      <c r="AS9" s="1465"/>
      <c r="AT9" s="1465"/>
      <c r="AU9" s="1465"/>
      <c r="AV9" s="1465"/>
      <c r="AW9" s="266"/>
      <c r="AX9" s="1529"/>
      <c r="AY9" s="1530"/>
      <c r="AZ9" s="1530"/>
      <c r="BA9" s="1530"/>
      <c r="BB9" s="1530"/>
      <c r="BC9" s="1530"/>
      <c r="BD9" s="1530"/>
      <c r="BE9" s="1530"/>
      <c r="BF9" s="1530"/>
      <c r="BG9" s="1530"/>
      <c r="BH9" s="1530"/>
      <c r="BI9" s="1530"/>
      <c r="BJ9" s="1530"/>
      <c r="BK9" s="1530"/>
      <c r="BL9" s="1530"/>
      <c r="BM9" s="1530"/>
      <c r="BN9" s="1530"/>
      <c r="BO9" s="1530"/>
      <c r="BP9" s="1530"/>
      <c r="BQ9" s="1530"/>
      <c r="BR9" s="1530"/>
      <c r="BS9" s="1530"/>
      <c r="BT9" s="1530"/>
      <c r="BU9" s="1530"/>
      <c r="BV9" s="1530"/>
      <c r="BW9" s="1530"/>
      <c r="BX9" s="1530"/>
      <c r="BY9" s="1530"/>
      <c r="BZ9" s="1530"/>
      <c r="CA9" s="1530"/>
      <c r="CB9" s="1530"/>
      <c r="CC9" s="1530"/>
      <c r="CD9" s="1530"/>
      <c r="CE9" s="1531"/>
    </row>
    <row r="10" spans="1:83" ht="13.5" customHeight="1">
      <c r="A10" s="265"/>
      <c r="B10" s="1465"/>
      <c r="C10" s="1465"/>
      <c r="D10" s="1465"/>
      <c r="E10" s="1465"/>
      <c r="F10" s="1465"/>
      <c r="G10" s="266"/>
      <c r="H10" s="1395"/>
      <c r="I10" s="1396"/>
      <c r="J10" s="1396"/>
      <c r="K10" s="1396"/>
      <c r="L10" s="1396"/>
      <c r="M10" s="1396"/>
      <c r="N10" s="1396"/>
      <c r="O10" s="1396"/>
      <c r="P10" s="1396"/>
      <c r="Q10" s="1397"/>
      <c r="R10" s="1395"/>
      <c r="S10" s="1396"/>
      <c r="T10" s="1396"/>
      <c r="U10" s="1396"/>
      <c r="V10" s="1396"/>
      <c r="W10" s="1396"/>
      <c r="X10" s="1396"/>
      <c r="Y10" s="1396"/>
      <c r="Z10" s="1396"/>
      <c r="AA10" s="1396"/>
      <c r="AB10" s="1396"/>
      <c r="AC10" s="1396"/>
      <c r="AD10" s="1396"/>
      <c r="AE10" s="1397"/>
      <c r="AF10" s="1395"/>
      <c r="AG10" s="1396"/>
      <c r="AH10" s="1396"/>
      <c r="AI10" s="1396"/>
      <c r="AJ10" s="1396"/>
      <c r="AK10" s="1396"/>
      <c r="AL10" s="1396"/>
      <c r="AM10" s="1396"/>
      <c r="AN10" s="1396"/>
      <c r="AO10" s="1397"/>
      <c r="AP10" s="270"/>
      <c r="AQ10" s="268"/>
      <c r="AR10" s="1466"/>
      <c r="AS10" s="1466"/>
      <c r="AT10" s="1466"/>
      <c r="AU10" s="1466"/>
      <c r="AV10" s="1466"/>
      <c r="AW10" s="269"/>
      <c r="AX10" s="1489"/>
      <c r="AY10" s="1490"/>
      <c r="AZ10" s="1490"/>
      <c r="BA10" s="1490"/>
      <c r="BB10" s="1490"/>
      <c r="BC10" s="1490"/>
      <c r="BD10" s="1490"/>
      <c r="BE10" s="1490"/>
      <c r="BF10" s="1490"/>
      <c r="BG10" s="1490"/>
      <c r="BH10" s="1490"/>
      <c r="BI10" s="1490"/>
      <c r="BJ10" s="1490"/>
      <c r="BK10" s="1490"/>
      <c r="BL10" s="1490"/>
      <c r="BM10" s="1490"/>
      <c r="BN10" s="1490"/>
      <c r="BO10" s="1490"/>
      <c r="BP10" s="1490"/>
      <c r="BQ10" s="1490"/>
      <c r="BR10" s="1490"/>
      <c r="BS10" s="1490"/>
      <c r="BT10" s="1490"/>
      <c r="BU10" s="1490"/>
      <c r="BV10" s="1490"/>
      <c r="BW10" s="1490"/>
      <c r="BX10" s="1490"/>
      <c r="BY10" s="1490"/>
      <c r="BZ10" s="1490"/>
      <c r="CA10" s="1490"/>
      <c r="CB10" s="1490"/>
      <c r="CC10" s="1490"/>
      <c r="CD10" s="1490"/>
      <c r="CE10" s="1491"/>
    </row>
    <row r="11" spans="1:83" ht="13.5" customHeight="1">
      <c r="A11" s="265"/>
      <c r="B11" s="1465"/>
      <c r="C11" s="1465"/>
      <c r="D11" s="1465"/>
      <c r="E11" s="1465"/>
      <c r="F11" s="1465"/>
      <c r="G11" s="266"/>
      <c r="H11" s="1481" t="s">
        <v>409</v>
      </c>
      <c r="I11" s="1484"/>
      <c r="J11" s="1484"/>
      <c r="K11" s="1484"/>
      <c r="L11" s="1484"/>
      <c r="M11" s="1484"/>
      <c r="N11" s="1484"/>
      <c r="O11" s="1484"/>
      <c r="P11" s="1484"/>
      <c r="Q11" s="1485"/>
      <c r="R11" s="1518" t="s">
        <v>410</v>
      </c>
      <c r="S11" s="1519"/>
      <c r="T11" s="1519"/>
      <c r="U11" s="1519"/>
      <c r="V11" s="1519"/>
      <c r="W11" s="1476" t="s">
        <v>411</v>
      </c>
      <c r="X11" s="1477"/>
      <c r="Y11" s="1477"/>
      <c r="Z11" s="1477"/>
      <c r="AA11" s="1477"/>
      <c r="AB11" s="1477"/>
      <c r="AC11" s="1477"/>
      <c r="AD11" s="1477"/>
      <c r="AE11" s="1478"/>
      <c r="AF11" s="1481" t="s">
        <v>412</v>
      </c>
      <c r="AG11" s="1375"/>
      <c r="AH11" s="1375"/>
      <c r="AI11" s="1375"/>
      <c r="AJ11" s="1375"/>
      <c r="AK11" s="1375"/>
      <c r="AL11" s="1375"/>
      <c r="AM11" s="1375"/>
      <c r="AN11" s="1375"/>
      <c r="AO11" s="1376"/>
      <c r="AP11" s="270"/>
      <c r="AQ11" s="263"/>
      <c r="AR11" s="1508" t="s">
        <v>413</v>
      </c>
      <c r="AS11" s="1508"/>
      <c r="AT11" s="1508"/>
      <c r="AU11" s="1508"/>
      <c r="AV11" s="1508"/>
      <c r="AW11" s="264"/>
      <c r="AX11" s="1467"/>
      <c r="AY11" s="1468"/>
      <c r="AZ11" s="1468"/>
      <c r="BA11" s="1468"/>
      <c r="BB11" s="1468"/>
      <c r="BC11" s="1468"/>
      <c r="BD11" s="1468"/>
      <c r="BE11" s="1468"/>
      <c r="BF11" s="1468"/>
      <c r="BG11" s="1468"/>
      <c r="BH11" s="1468"/>
      <c r="BI11" s="1468"/>
      <c r="BJ11" s="1468"/>
      <c r="BK11" s="1468"/>
      <c r="BL11" s="1468"/>
      <c r="BM11" s="1468"/>
      <c r="BN11" s="1468"/>
      <c r="BO11" s="1468"/>
      <c r="BP11" s="1468"/>
      <c r="BQ11" s="1468"/>
      <c r="BR11" s="1468"/>
      <c r="BS11" s="1468"/>
      <c r="BT11" s="1468"/>
      <c r="BU11" s="1468"/>
      <c r="BV11" s="1468"/>
      <c r="BW11" s="1468"/>
      <c r="BX11" s="1468"/>
      <c r="BY11" s="1468"/>
      <c r="BZ11" s="1468"/>
      <c r="CA11" s="1468"/>
      <c r="CB11" s="1468"/>
      <c r="CC11" s="1468"/>
      <c r="CD11" s="1468"/>
      <c r="CE11" s="1469"/>
    </row>
    <row r="12" spans="1:83" ht="13.5" customHeight="1">
      <c r="A12" s="265"/>
      <c r="B12" s="1465"/>
      <c r="C12" s="1465"/>
      <c r="D12" s="1465"/>
      <c r="E12" s="1465"/>
      <c r="F12" s="1465"/>
      <c r="G12" s="266"/>
      <c r="H12" s="1489"/>
      <c r="I12" s="1490"/>
      <c r="J12" s="1490"/>
      <c r="K12" s="1490"/>
      <c r="L12" s="1490"/>
      <c r="M12" s="1490"/>
      <c r="N12" s="1490"/>
      <c r="O12" s="1490"/>
      <c r="P12" s="1490"/>
      <c r="Q12" s="1491"/>
      <c r="R12" s="1473" t="s">
        <v>414</v>
      </c>
      <c r="S12" s="1474"/>
      <c r="T12" s="1474"/>
      <c r="U12" s="1474"/>
      <c r="V12" s="1474"/>
      <c r="W12" s="1479"/>
      <c r="X12" s="1479"/>
      <c r="Y12" s="1479"/>
      <c r="Z12" s="1479"/>
      <c r="AA12" s="1479"/>
      <c r="AB12" s="1479"/>
      <c r="AC12" s="1479"/>
      <c r="AD12" s="1479"/>
      <c r="AE12" s="1480"/>
      <c r="AF12" s="1377"/>
      <c r="AG12" s="1378"/>
      <c r="AH12" s="1378"/>
      <c r="AI12" s="1378"/>
      <c r="AJ12" s="1378"/>
      <c r="AK12" s="1378"/>
      <c r="AL12" s="1378"/>
      <c r="AM12" s="1378"/>
      <c r="AN12" s="1378"/>
      <c r="AO12" s="1379"/>
      <c r="AP12" s="259"/>
      <c r="AQ12" s="265"/>
      <c r="AR12" s="1509"/>
      <c r="AS12" s="1509"/>
      <c r="AT12" s="1509"/>
      <c r="AU12" s="1509"/>
      <c r="AV12" s="1509"/>
      <c r="AW12" s="266"/>
      <c r="AX12" s="1523"/>
      <c r="AY12" s="1524"/>
      <c r="AZ12" s="1524"/>
      <c r="BA12" s="1524"/>
      <c r="BB12" s="1524"/>
      <c r="BC12" s="1524"/>
      <c r="BD12" s="1524"/>
      <c r="BE12" s="1524"/>
      <c r="BF12" s="1524"/>
      <c r="BG12" s="1524"/>
      <c r="BH12" s="1524"/>
      <c r="BI12" s="1524"/>
      <c r="BJ12" s="1524"/>
      <c r="BK12" s="1524"/>
      <c r="BL12" s="1524"/>
      <c r="BM12" s="1524"/>
      <c r="BN12" s="1524"/>
      <c r="BO12" s="1524"/>
      <c r="BP12" s="1524"/>
      <c r="BQ12" s="1524"/>
      <c r="BR12" s="1524"/>
      <c r="BS12" s="1524"/>
      <c r="BT12" s="1524"/>
      <c r="BU12" s="1524"/>
      <c r="BV12" s="1524"/>
      <c r="BW12" s="1524"/>
      <c r="BX12" s="1524"/>
      <c r="BY12" s="1524"/>
      <c r="BZ12" s="1524"/>
      <c r="CA12" s="1524"/>
      <c r="CB12" s="1524"/>
      <c r="CC12" s="1524"/>
      <c r="CD12" s="1524"/>
      <c r="CE12" s="1525"/>
    </row>
    <row r="13" spans="1:83" ht="13.5" customHeight="1">
      <c r="A13" s="265"/>
      <c r="B13" s="1465"/>
      <c r="C13" s="1465"/>
      <c r="D13" s="1465"/>
      <c r="E13" s="1465"/>
      <c r="F13" s="1465"/>
      <c r="G13" s="266"/>
      <c r="H13" s="1481" t="s">
        <v>409</v>
      </c>
      <c r="I13" s="1484"/>
      <c r="J13" s="1484"/>
      <c r="K13" s="1484"/>
      <c r="L13" s="1484"/>
      <c r="M13" s="1484"/>
      <c r="N13" s="1484"/>
      <c r="O13" s="1484"/>
      <c r="P13" s="1484"/>
      <c r="Q13" s="1485"/>
      <c r="R13" s="1518" t="s">
        <v>410</v>
      </c>
      <c r="S13" s="1519"/>
      <c r="T13" s="1519"/>
      <c r="U13" s="1519"/>
      <c r="V13" s="1519"/>
      <c r="W13" s="1476" t="s">
        <v>411</v>
      </c>
      <c r="X13" s="1477"/>
      <c r="Y13" s="1477"/>
      <c r="Z13" s="1477"/>
      <c r="AA13" s="1477"/>
      <c r="AB13" s="1477"/>
      <c r="AC13" s="1477"/>
      <c r="AD13" s="1477"/>
      <c r="AE13" s="1478"/>
      <c r="AF13" s="1481" t="s">
        <v>412</v>
      </c>
      <c r="AG13" s="1375"/>
      <c r="AH13" s="1375"/>
      <c r="AI13" s="1375"/>
      <c r="AJ13" s="1375"/>
      <c r="AK13" s="1375"/>
      <c r="AL13" s="1375"/>
      <c r="AM13" s="1375"/>
      <c r="AN13" s="1375"/>
      <c r="AO13" s="1376"/>
      <c r="AP13" s="259"/>
      <c r="AQ13" s="268"/>
      <c r="AR13" s="1510"/>
      <c r="AS13" s="1510"/>
      <c r="AT13" s="1510"/>
      <c r="AU13" s="1510"/>
      <c r="AV13" s="1510"/>
      <c r="AW13" s="269"/>
      <c r="AX13" s="1470"/>
      <c r="AY13" s="1471"/>
      <c r="AZ13" s="1471"/>
      <c r="BA13" s="1471"/>
      <c r="BB13" s="1471"/>
      <c r="BC13" s="1471"/>
      <c r="BD13" s="1471"/>
      <c r="BE13" s="1471"/>
      <c r="BF13" s="1471"/>
      <c r="BG13" s="1471"/>
      <c r="BH13" s="1471"/>
      <c r="BI13" s="1471"/>
      <c r="BJ13" s="1471"/>
      <c r="BK13" s="1471"/>
      <c r="BL13" s="1471"/>
      <c r="BM13" s="1471"/>
      <c r="BN13" s="1471"/>
      <c r="BO13" s="1471"/>
      <c r="BP13" s="1471"/>
      <c r="BQ13" s="1471"/>
      <c r="BR13" s="1471"/>
      <c r="BS13" s="1471"/>
      <c r="BT13" s="1471"/>
      <c r="BU13" s="1471"/>
      <c r="BV13" s="1471"/>
      <c r="BW13" s="1471"/>
      <c r="BX13" s="1471"/>
      <c r="BY13" s="1471"/>
      <c r="BZ13" s="1471"/>
      <c r="CA13" s="1471"/>
      <c r="CB13" s="1471"/>
      <c r="CC13" s="1471"/>
      <c r="CD13" s="1471"/>
      <c r="CE13" s="1472"/>
    </row>
    <row r="14" spans="1:83" ht="13.5" customHeight="1">
      <c r="A14" s="268"/>
      <c r="B14" s="1466"/>
      <c r="C14" s="1466"/>
      <c r="D14" s="1466"/>
      <c r="E14" s="1466"/>
      <c r="F14" s="1466"/>
      <c r="G14" s="269"/>
      <c r="H14" s="1489"/>
      <c r="I14" s="1490"/>
      <c r="J14" s="1490"/>
      <c r="K14" s="1490"/>
      <c r="L14" s="1490"/>
      <c r="M14" s="1490"/>
      <c r="N14" s="1490"/>
      <c r="O14" s="1490"/>
      <c r="P14" s="1490"/>
      <c r="Q14" s="1491"/>
      <c r="R14" s="1473" t="s">
        <v>414</v>
      </c>
      <c r="S14" s="1474"/>
      <c r="T14" s="1474"/>
      <c r="U14" s="1474"/>
      <c r="V14" s="1474"/>
      <c r="W14" s="1479"/>
      <c r="X14" s="1479"/>
      <c r="Y14" s="1479"/>
      <c r="Z14" s="1479"/>
      <c r="AA14" s="1479"/>
      <c r="AB14" s="1479"/>
      <c r="AC14" s="1479"/>
      <c r="AD14" s="1479"/>
      <c r="AE14" s="1480"/>
      <c r="AF14" s="1377"/>
      <c r="AG14" s="1378"/>
      <c r="AH14" s="1378"/>
      <c r="AI14" s="1378"/>
      <c r="AJ14" s="1378"/>
      <c r="AK14" s="1378"/>
      <c r="AL14" s="1378"/>
      <c r="AM14" s="1378"/>
      <c r="AN14" s="1378"/>
      <c r="AO14" s="1379"/>
      <c r="AP14" s="259"/>
      <c r="AQ14" s="263"/>
      <c r="AR14" s="1406" t="s">
        <v>168</v>
      </c>
      <c r="AS14" s="1406"/>
      <c r="AT14" s="1406"/>
      <c r="AU14" s="1406"/>
      <c r="AV14" s="1406"/>
      <c r="AW14" s="264"/>
      <c r="AX14" s="1443" t="s">
        <v>415</v>
      </c>
      <c r="AY14" s="1444"/>
      <c r="AZ14" s="1444"/>
      <c r="BA14" s="1444"/>
      <c r="BB14" s="1444"/>
      <c r="BC14" s="1444"/>
      <c r="BD14" s="1444"/>
      <c r="BE14" s="1444"/>
      <c r="BF14" s="1444"/>
      <c r="BG14" s="1444"/>
      <c r="BH14" s="1444"/>
      <c r="BI14" s="1444"/>
      <c r="BJ14" s="1444"/>
      <c r="BK14" s="1444"/>
      <c r="BL14" s="263"/>
      <c r="BM14" s="1406" t="s">
        <v>416</v>
      </c>
      <c r="BN14" s="1406"/>
      <c r="BO14" s="1406"/>
      <c r="BP14" s="1406"/>
      <c r="BQ14" s="1406"/>
      <c r="BR14" s="264"/>
      <c r="BS14" s="1481" t="s">
        <v>417</v>
      </c>
      <c r="BT14" s="1484"/>
      <c r="BU14" s="1484"/>
      <c r="BV14" s="1484"/>
      <c r="BW14" s="1484"/>
      <c r="BX14" s="1484"/>
      <c r="BY14" s="1484"/>
      <c r="BZ14" s="1484"/>
      <c r="CA14" s="1484"/>
      <c r="CB14" s="1484"/>
      <c r="CC14" s="1484"/>
      <c r="CD14" s="1484"/>
      <c r="CE14" s="1485"/>
    </row>
    <row r="15" spans="1:83" ht="13.5" customHeight="1">
      <c r="A15" s="271"/>
      <c r="B15" s="272"/>
      <c r="C15" s="272"/>
      <c r="D15" s="272"/>
      <c r="E15" s="272"/>
      <c r="F15" s="272"/>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59"/>
      <c r="AQ15" s="265"/>
      <c r="AR15" s="1475"/>
      <c r="AS15" s="1475"/>
      <c r="AT15" s="1475"/>
      <c r="AU15" s="1475"/>
      <c r="AV15" s="1475"/>
      <c r="AW15" s="266"/>
      <c r="AX15" s="1446"/>
      <c r="AY15" s="1447"/>
      <c r="AZ15" s="1447"/>
      <c r="BA15" s="1447"/>
      <c r="BB15" s="1447"/>
      <c r="BC15" s="1447"/>
      <c r="BD15" s="1447"/>
      <c r="BE15" s="1447"/>
      <c r="BF15" s="1447"/>
      <c r="BG15" s="1447"/>
      <c r="BH15" s="1447"/>
      <c r="BI15" s="1447"/>
      <c r="BJ15" s="1447"/>
      <c r="BK15" s="1447"/>
      <c r="BL15" s="265"/>
      <c r="BM15" s="1475"/>
      <c r="BN15" s="1475"/>
      <c r="BO15" s="1475"/>
      <c r="BP15" s="1475"/>
      <c r="BQ15" s="1475"/>
      <c r="BR15" s="266"/>
      <c r="BS15" s="1486"/>
      <c r="BT15" s="1487"/>
      <c r="BU15" s="1487"/>
      <c r="BV15" s="1487"/>
      <c r="BW15" s="1487"/>
      <c r="BX15" s="1487"/>
      <c r="BY15" s="1487"/>
      <c r="BZ15" s="1487"/>
      <c r="CA15" s="1487"/>
      <c r="CB15" s="1487"/>
      <c r="CC15" s="1487"/>
      <c r="CD15" s="1487"/>
      <c r="CE15" s="1488"/>
    </row>
    <row r="16" spans="1:83" ht="13.5" customHeight="1">
      <c r="A16" s="263"/>
      <c r="B16" s="1508" t="s">
        <v>413</v>
      </c>
      <c r="C16" s="1508"/>
      <c r="D16" s="1508"/>
      <c r="E16" s="1508"/>
      <c r="F16" s="1508"/>
      <c r="G16" s="264"/>
      <c r="H16" s="1374" t="str">
        <f>入力用!B6</f>
        <v>■■事業 ●●地区 ▲-▲工区</v>
      </c>
      <c r="I16" s="1492"/>
      <c r="J16" s="1492"/>
      <c r="K16" s="1492"/>
      <c r="L16" s="1492"/>
      <c r="M16" s="1492"/>
      <c r="N16" s="1492"/>
      <c r="O16" s="1492"/>
      <c r="P16" s="1492"/>
      <c r="Q16" s="1492"/>
      <c r="R16" s="1492"/>
      <c r="S16" s="1492"/>
      <c r="T16" s="1492"/>
      <c r="U16" s="1492"/>
      <c r="V16" s="1492"/>
      <c r="W16" s="1492"/>
      <c r="X16" s="1492"/>
      <c r="Y16" s="1492"/>
      <c r="Z16" s="1492"/>
      <c r="AA16" s="1492"/>
      <c r="AB16" s="1492"/>
      <c r="AC16" s="1492"/>
      <c r="AD16" s="1492"/>
      <c r="AE16" s="1492"/>
      <c r="AF16" s="1492"/>
      <c r="AG16" s="1492"/>
      <c r="AH16" s="1492"/>
      <c r="AI16" s="1492"/>
      <c r="AJ16" s="1492"/>
      <c r="AK16" s="1492"/>
      <c r="AL16" s="1492"/>
      <c r="AM16" s="1492"/>
      <c r="AN16" s="1492"/>
      <c r="AO16" s="1493"/>
      <c r="AP16" s="259"/>
      <c r="AQ16" s="268"/>
      <c r="AR16" s="1409"/>
      <c r="AS16" s="1409"/>
      <c r="AT16" s="1409"/>
      <c r="AU16" s="1409"/>
      <c r="AV16" s="1409"/>
      <c r="AW16" s="269"/>
      <c r="AX16" s="1482"/>
      <c r="AY16" s="1483"/>
      <c r="AZ16" s="1483"/>
      <c r="BA16" s="1483"/>
      <c r="BB16" s="1483"/>
      <c r="BC16" s="1483"/>
      <c r="BD16" s="1483"/>
      <c r="BE16" s="1483"/>
      <c r="BF16" s="1483"/>
      <c r="BG16" s="1483"/>
      <c r="BH16" s="1483"/>
      <c r="BI16" s="1483"/>
      <c r="BJ16" s="1483"/>
      <c r="BK16" s="1483"/>
      <c r="BL16" s="268"/>
      <c r="BM16" s="1409"/>
      <c r="BN16" s="1409"/>
      <c r="BO16" s="1409"/>
      <c r="BP16" s="1409"/>
      <c r="BQ16" s="1409"/>
      <c r="BR16" s="269"/>
      <c r="BS16" s="1489"/>
      <c r="BT16" s="1490"/>
      <c r="BU16" s="1490"/>
      <c r="BV16" s="1490"/>
      <c r="BW16" s="1490"/>
      <c r="BX16" s="1490"/>
      <c r="BY16" s="1490"/>
      <c r="BZ16" s="1490"/>
      <c r="CA16" s="1490"/>
      <c r="CB16" s="1490"/>
      <c r="CC16" s="1490"/>
      <c r="CD16" s="1490"/>
      <c r="CE16" s="1491"/>
    </row>
    <row r="17" spans="1:83" ht="13.5" customHeight="1">
      <c r="A17" s="265"/>
      <c r="B17" s="1509"/>
      <c r="C17" s="1509"/>
      <c r="D17" s="1509"/>
      <c r="E17" s="1509"/>
      <c r="F17" s="1509"/>
      <c r="G17" s="266"/>
      <c r="H17" s="265"/>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66"/>
      <c r="AP17" s="259"/>
      <c r="AQ17" s="273"/>
      <c r="AR17" s="273"/>
      <c r="AS17" s="273"/>
      <c r="AT17" s="273"/>
      <c r="AU17" s="273"/>
      <c r="AV17" s="273"/>
      <c r="AW17" s="273"/>
      <c r="AX17" s="273"/>
      <c r="AY17" s="273"/>
      <c r="AZ17" s="273"/>
      <c r="BA17" s="273"/>
      <c r="BB17" s="273"/>
      <c r="BC17" s="273"/>
      <c r="BD17" s="273"/>
      <c r="BE17" s="273"/>
      <c r="BF17" s="273"/>
      <c r="BG17" s="273"/>
      <c r="BH17" s="273"/>
      <c r="BI17" s="273"/>
      <c r="BJ17" s="273"/>
      <c r="BK17" s="273"/>
      <c r="BL17" s="273"/>
      <c r="BM17" s="273"/>
      <c r="BN17" s="273"/>
      <c r="BO17" s="273"/>
      <c r="BP17" s="273"/>
      <c r="BQ17" s="273"/>
      <c r="BR17" s="273"/>
      <c r="BS17" s="273"/>
      <c r="BT17" s="273"/>
      <c r="BU17" s="273"/>
      <c r="BV17" s="273"/>
      <c r="BW17" s="273"/>
      <c r="BX17" s="273"/>
      <c r="BY17" s="273"/>
      <c r="BZ17" s="273"/>
      <c r="CA17" s="273"/>
      <c r="CB17" s="273"/>
      <c r="CC17" s="273"/>
      <c r="CD17" s="273"/>
      <c r="CE17" s="273"/>
    </row>
    <row r="18" spans="1:83" ht="13.5" customHeight="1">
      <c r="A18" s="268"/>
      <c r="B18" s="1510"/>
      <c r="C18" s="1510"/>
      <c r="D18" s="1510"/>
      <c r="E18" s="1510"/>
      <c r="F18" s="1510"/>
      <c r="G18" s="269"/>
      <c r="H18" s="1377"/>
      <c r="I18" s="1494"/>
      <c r="J18" s="1494"/>
      <c r="K18" s="1494"/>
      <c r="L18" s="1494"/>
      <c r="M18" s="1494"/>
      <c r="N18" s="1494"/>
      <c r="O18" s="1494"/>
      <c r="P18" s="1494"/>
      <c r="Q18" s="1494"/>
      <c r="R18" s="1494"/>
      <c r="S18" s="1494"/>
      <c r="T18" s="1494"/>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5"/>
      <c r="AP18" s="259"/>
      <c r="AQ18" s="263"/>
      <c r="AR18" s="1464" t="s">
        <v>405</v>
      </c>
      <c r="AS18" s="1464"/>
      <c r="AT18" s="1464"/>
      <c r="AU18" s="1464"/>
      <c r="AV18" s="1464"/>
      <c r="AW18" s="264"/>
      <c r="AX18" s="1389" t="s">
        <v>418</v>
      </c>
      <c r="AY18" s="1390"/>
      <c r="AZ18" s="1390"/>
      <c r="BA18" s="1390"/>
      <c r="BB18" s="1390"/>
      <c r="BC18" s="1390"/>
      <c r="BD18" s="1390"/>
      <c r="BE18" s="1390"/>
      <c r="BF18" s="1390"/>
      <c r="BG18" s="1391"/>
      <c r="BH18" s="1389" t="s">
        <v>407</v>
      </c>
      <c r="BI18" s="1390"/>
      <c r="BJ18" s="1390"/>
      <c r="BK18" s="1390"/>
      <c r="BL18" s="1390"/>
      <c r="BM18" s="1390"/>
      <c r="BN18" s="1390"/>
      <c r="BO18" s="1390"/>
      <c r="BP18" s="1390"/>
      <c r="BQ18" s="1390"/>
      <c r="BR18" s="1390"/>
      <c r="BS18" s="1390"/>
      <c r="BT18" s="1390"/>
      <c r="BU18" s="1391"/>
      <c r="BV18" s="1389" t="s">
        <v>408</v>
      </c>
      <c r="BW18" s="1390"/>
      <c r="BX18" s="1390"/>
      <c r="BY18" s="1390"/>
      <c r="BZ18" s="1390"/>
      <c r="CA18" s="1390"/>
      <c r="CB18" s="1390"/>
      <c r="CC18" s="1390"/>
      <c r="CD18" s="1390"/>
      <c r="CE18" s="1391"/>
    </row>
    <row r="19" spans="1:83" ht="13.5" customHeight="1">
      <c r="A19" s="263"/>
      <c r="B19" s="1508" t="s">
        <v>419</v>
      </c>
      <c r="C19" s="1508"/>
      <c r="D19" s="1508"/>
      <c r="E19" s="1508"/>
      <c r="F19" s="1508"/>
      <c r="G19" s="264"/>
      <c r="H19" s="1496" t="str">
        <f>""&amp;入力用!B15&amp;"　"&amp;入力用!B16&amp;""</f>
        <v>　□□　□□</v>
      </c>
      <c r="I19" s="1497"/>
      <c r="J19" s="1497"/>
      <c r="K19" s="1497"/>
      <c r="L19" s="1497"/>
      <c r="M19" s="1497"/>
      <c r="N19" s="1497"/>
      <c r="O19" s="1497"/>
      <c r="P19" s="1497"/>
      <c r="Q19" s="1497"/>
      <c r="R19" s="1497"/>
      <c r="S19" s="1497"/>
      <c r="T19" s="1497"/>
      <c r="U19" s="1497"/>
      <c r="V19" s="1497"/>
      <c r="W19" s="1497"/>
      <c r="X19" s="1497"/>
      <c r="Y19" s="1497"/>
      <c r="Z19" s="1497"/>
      <c r="AA19" s="1497"/>
      <c r="AB19" s="1497"/>
      <c r="AC19" s="1497"/>
      <c r="AD19" s="1497"/>
      <c r="AE19" s="1497"/>
      <c r="AF19" s="1497"/>
      <c r="AG19" s="1497"/>
      <c r="AH19" s="1497"/>
      <c r="AI19" s="1497"/>
      <c r="AJ19" s="1497"/>
      <c r="AK19" s="1497"/>
      <c r="AL19" s="1497"/>
      <c r="AM19" s="1497"/>
      <c r="AN19" s="1497"/>
      <c r="AO19" s="1498"/>
      <c r="AP19" s="259"/>
      <c r="AQ19" s="265"/>
      <c r="AR19" s="1465"/>
      <c r="AS19" s="1465"/>
      <c r="AT19" s="1465"/>
      <c r="AU19" s="1465"/>
      <c r="AV19" s="1465"/>
      <c r="AW19" s="266"/>
      <c r="AX19" s="1395"/>
      <c r="AY19" s="1396"/>
      <c r="AZ19" s="1396"/>
      <c r="BA19" s="1396"/>
      <c r="BB19" s="1396"/>
      <c r="BC19" s="1396"/>
      <c r="BD19" s="1396"/>
      <c r="BE19" s="1396"/>
      <c r="BF19" s="1396"/>
      <c r="BG19" s="1397"/>
      <c r="BH19" s="1395"/>
      <c r="BI19" s="1396"/>
      <c r="BJ19" s="1396"/>
      <c r="BK19" s="1396"/>
      <c r="BL19" s="1396"/>
      <c r="BM19" s="1396"/>
      <c r="BN19" s="1396"/>
      <c r="BO19" s="1396"/>
      <c r="BP19" s="1396"/>
      <c r="BQ19" s="1396"/>
      <c r="BR19" s="1396"/>
      <c r="BS19" s="1396"/>
      <c r="BT19" s="1396"/>
      <c r="BU19" s="1397"/>
      <c r="BV19" s="1395"/>
      <c r="BW19" s="1396"/>
      <c r="BX19" s="1396"/>
      <c r="BY19" s="1396"/>
      <c r="BZ19" s="1396"/>
      <c r="CA19" s="1396"/>
      <c r="CB19" s="1396"/>
      <c r="CC19" s="1396"/>
      <c r="CD19" s="1396"/>
      <c r="CE19" s="1397"/>
    </row>
    <row r="20" spans="1:83" ht="13.5" customHeight="1">
      <c r="A20" s="265"/>
      <c r="B20" s="1509"/>
      <c r="C20" s="1509"/>
      <c r="D20" s="1509"/>
      <c r="E20" s="1509"/>
      <c r="F20" s="1509"/>
      <c r="G20" s="266"/>
      <c r="H20" s="756"/>
      <c r="I20" s="757"/>
      <c r="J20" s="757"/>
      <c r="K20" s="757"/>
      <c r="L20" s="757"/>
      <c r="M20" s="757"/>
      <c r="N20" s="757"/>
      <c r="O20" s="757"/>
      <c r="P20" s="757"/>
      <c r="Q20" s="757"/>
      <c r="R20" s="757"/>
      <c r="S20" s="757"/>
      <c r="T20" s="757"/>
      <c r="U20" s="757"/>
      <c r="V20" s="757"/>
      <c r="W20" s="757"/>
      <c r="X20" s="757"/>
      <c r="Y20" s="757"/>
      <c r="Z20" s="757"/>
      <c r="AA20" s="757"/>
      <c r="AB20" s="757"/>
      <c r="AC20" s="757"/>
      <c r="AD20" s="757"/>
      <c r="AE20" s="757"/>
      <c r="AF20" s="757"/>
      <c r="AG20" s="757"/>
      <c r="AH20" s="757"/>
      <c r="AI20" s="757"/>
      <c r="AJ20" s="757"/>
      <c r="AK20" s="757"/>
      <c r="AL20" s="757"/>
      <c r="AM20" s="757"/>
      <c r="AN20" s="757"/>
      <c r="AO20" s="758"/>
      <c r="AP20" s="757"/>
      <c r="AQ20" s="265"/>
      <c r="AR20" s="1465"/>
      <c r="AS20" s="1465"/>
      <c r="AT20" s="1465"/>
      <c r="AU20" s="1465"/>
      <c r="AV20" s="1465"/>
      <c r="AW20" s="266"/>
      <c r="AX20" s="1481" t="s">
        <v>409</v>
      </c>
      <c r="AY20" s="1484"/>
      <c r="AZ20" s="1484"/>
      <c r="BA20" s="1484"/>
      <c r="BB20" s="1484"/>
      <c r="BC20" s="1484"/>
      <c r="BD20" s="1484"/>
      <c r="BE20" s="1484"/>
      <c r="BF20" s="1484"/>
      <c r="BG20" s="1485"/>
      <c r="BH20" s="1518" t="s">
        <v>410</v>
      </c>
      <c r="BI20" s="1519"/>
      <c r="BJ20" s="1519"/>
      <c r="BK20" s="1519"/>
      <c r="BL20" s="1519"/>
      <c r="BM20" s="1476" t="s">
        <v>411</v>
      </c>
      <c r="BN20" s="1477"/>
      <c r="BO20" s="1477"/>
      <c r="BP20" s="1477"/>
      <c r="BQ20" s="1477"/>
      <c r="BR20" s="1477"/>
      <c r="BS20" s="1477"/>
      <c r="BT20" s="1477"/>
      <c r="BU20" s="1478"/>
      <c r="BV20" s="1481" t="s">
        <v>412</v>
      </c>
      <c r="BW20" s="1375"/>
      <c r="BX20" s="1375"/>
      <c r="BY20" s="1375"/>
      <c r="BZ20" s="1375"/>
      <c r="CA20" s="1375"/>
      <c r="CB20" s="1375"/>
      <c r="CC20" s="1375"/>
      <c r="CD20" s="1375"/>
      <c r="CE20" s="1376"/>
    </row>
    <row r="21" spans="1:83" ht="13.5" customHeight="1">
      <c r="A21" s="268"/>
      <c r="B21" s="1510"/>
      <c r="C21" s="1510"/>
      <c r="D21" s="1510"/>
      <c r="E21" s="1510"/>
      <c r="F21" s="1510"/>
      <c r="G21" s="269"/>
      <c r="H21" s="1499">
        <f>入力用!B17</f>
        <v>0</v>
      </c>
      <c r="I21" s="1500"/>
      <c r="J21" s="1500"/>
      <c r="K21" s="1500"/>
      <c r="L21" s="1500"/>
      <c r="M21" s="1500"/>
      <c r="N21" s="1500"/>
      <c r="O21" s="1500"/>
      <c r="P21" s="1500"/>
      <c r="Q21" s="1500"/>
      <c r="R21" s="1500"/>
      <c r="S21" s="1500"/>
      <c r="T21" s="1500"/>
      <c r="U21" s="1500"/>
      <c r="V21" s="1500"/>
      <c r="W21" s="1500"/>
      <c r="X21" s="1500"/>
      <c r="Y21" s="1500"/>
      <c r="Z21" s="1500"/>
      <c r="AA21" s="1500"/>
      <c r="AB21" s="1500"/>
      <c r="AC21" s="1500"/>
      <c r="AD21" s="1500"/>
      <c r="AE21" s="1500"/>
      <c r="AF21" s="1500"/>
      <c r="AG21" s="1500"/>
      <c r="AH21" s="1500"/>
      <c r="AI21" s="1500"/>
      <c r="AJ21" s="1500"/>
      <c r="AK21" s="1500"/>
      <c r="AL21" s="1500"/>
      <c r="AM21" s="1500"/>
      <c r="AN21" s="1500"/>
      <c r="AO21" s="1501"/>
      <c r="AP21" s="757"/>
      <c r="AQ21" s="265"/>
      <c r="AR21" s="1465"/>
      <c r="AS21" s="1465"/>
      <c r="AT21" s="1465"/>
      <c r="AU21" s="1465"/>
      <c r="AV21" s="1465"/>
      <c r="AW21" s="266"/>
      <c r="AX21" s="1489"/>
      <c r="AY21" s="1490"/>
      <c r="AZ21" s="1490"/>
      <c r="BA21" s="1490"/>
      <c r="BB21" s="1490"/>
      <c r="BC21" s="1490"/>
      <c r="BD21" s="1490"/>
      <c r="BE21" s="1490"/>
      <c r="BF21" s="1490"/>
      <c r="BG21" s="1491"/>
      <c r="BH21" s="1473" t="s">
        <v>414</v>
      </c>
      <c r="BI21" s="1474"/>
      <c r="BJ21" s="1474"/>
      <c r="BK21" s="1474"/>
      <c r="BL21" s="1474"/>
      <c r="BM21" s="1479"/>
      <c r="BN21" s="1479"/>
      <c r="BO21" s="1479"/>
      <c r="BP21" s="1479"/>
      <c r="BQ21" s="1479"/>
      <c r="BR21" s="1479"/>
      <c r="BS21" s="1479"/>
      <c r="BT21" s="1479"/>
      <c r="BU21" s="1480"/>
      <c r="BV21" s="1377"/>
      <c r="BW21" s="1378"/>
      <c r="BX21" s="1378"/>
      <c r="BY21" s="1378"/>
      <c r="BZ21" s="1378"/>
      <c r="CA21" s="1378"/>
      <c r="CB21" s="1378"/>
      <c r="CC21" s="1378"/>
      <c r="CD21" s="1378"/>
      <c r="CE21" s="1379"/>
    </row>
    <row r="22" spans="1:83" ht="13.5" customHeight="1">
      <c r="A22" s="265"/>
      <c r="B22" s="1406" t="s">
        <v>168</v>
      </c>
      <c r="C22" s="1406"/>
      <c r="D22" s="1406"/>
      <c r="E22" s="1406"/>
      <c r="F22" s="1406"/>
      <c r="G22" s="266"/>
      <c r="H22" s="277"/>
      <c r="I22" s="275" t="s">
        <v>1272</v>
      </c>
      <c r="J22" s="1502">
        <f>入力用!B9</f>
        <v>46114</v>
      </c>
      <c r="K22" s="1503"/>
      <c r="L22" s="1503"/>
      <c r="M22" s="1503"/>
      <c r="N22" s="1503"/>
      <c r="O22" s="1503"/>
      <c r="P22" s="1503"/>
      <c r="Q22" s="1503"/>
      <c r="R22" s="1503"/>
      <c r="S22" s="1503"/>
      <c r="T22" s="1503"/>
      <c r="U22" s="1504"/>
      <c r="V22" s="752"/>
      <c r="W22" s="1406" t="s">
        <v>416</v>
      </c>
      <c r="X22" s="1406"/>
      <c r="Y22" s="1406"/>
      <c r="Z22" s="1406"/>
      <c r="AA22" s="1406"/>
      <c r="AB22" s="264"/>
      <c r="AC22" s="1511">
        <f>入力用!B8</f>
        <v>46113</v>
      </c>
      <c r="AD22" s="1502"/>
      <c r="AE22" s="1502"/>
      <c r="AF22" s="1502"/>
      <c r="AG22" s="1502"/>
      <c r="AH22" s="1502"/>
      <c r="AI22" s="1502"/>
      <c r="AJ22" s="1502"/>
      <c r="AK22" s="1502"/>
      <c r="AL22" s="1502"/>
      <c r="AM22" s="1502"/>
      <c r="AN22" s="1502"/>
      <c r="AO22" s="1512"/>
      <c r="AP22" s="757"/>
      <c r="AQ22" s="265"/>
      <c r="AR22" s="1465"/>
      <c r="AS22" s="1465"/>
      <c r="AT22" s="1465"/>
      <c r="AU22" s="1465"/>
      <c r="AV22" s="1465"/>
      <c r="AW22" s="266"/>
      <c r="AX22" s="1481" t="s">
        <v>409</v>
      </c>
      <c r="AY22" s="1484"/>
      <c r="AZ22" s="1484"/>
      <c r="BA22" s="1484"/>
      <c r="BB22" s="1484"/>
      <c r="BC22" s="1484"/>
      <c r="BD22" s="1484"/>
      <c r="BE22" s="1484"/>
      <c r="BF22" s="1484"/>
      <c r="BG22" s="1485"/>
      <c r="BH22" s="1518" t="s">
        <v>410</v>
      </c>
      <c r="BI22" s="1519"/>
      <c r="BJ22" s="1519"/>
      <c r="BK22" s="1519"/>
      <c r="BL22" s="1519"/>
      <c r="BM22" s="1476" t="s">
        <v>411</v>
      </c>
      <c r="BN22" s="1477"/>
      <c r="BO22" s="1477"/>
      <c r="BP22" s="1477"/>
      <c r="BQ22" s="1477"/>
      <c r="BR22" s="1477"/>
      <c r="BS22" s="1477"/>
      <c r="BT22" s="1477"/>
      <c r="BU22" s="1478"/>
      <c r="BV22" s="1481" t="s">
        <v>412</v>
      </c>
      <c r="BW22" s="1375"/>
      <c r="BX22" s="1375"/>
      <c r="BY22" s="1375"/>
      <c r="BZ22" s="1375"/>
      <c r="CA22" s="1375"/>
      <c r="CB22" s="1375"/>
      <c r="CC22" s="1375"/>
      <c r="CD22" s="1375"/>
      <c r="CE22" s="1376"/>
    </row>
    <row r="23" spans="1:83" ht="13.5" customHeight="1">
      <c r="A23" s="265"/>
      <c r="B23" s="1475"/>
      <c r="C23" s="1475"/>
      <c r="D23" s="1475"/>
      <c r="E23" s="1475"/>
      <c r="F23" s="1475"/>
      <c r="G23" s="266"/>
      <c r="H23" s="755"/>
      <c r="I23" s="270"/>
      <c r="J23" s="270"/>
      <c r="K23" s="270"/>
      <c r="L23" s="270"/>
      <c r="M23" s="270"/>
      <c r="N23" s="270"/>
      <c r="O23" s="270"/>
      <c r="P23" s="270"/>
      <c r="Q23" s="270"/>
      <c r="R23" s="270"/>
      <c r="S23" s="270"/>
      <c r="T23" s="270"/>
      <c r="U23" s="270"/>
      <c r="V23" s="753"/>
      <c r="W23" s="1475"/>
      <c r="X23" s="1475"/>
      <c r="Y23" s="1475"/>
      <c r="Z23" s="1475"/>
      <c r="AA23" s="1475"/>
      <c r="AB23" s="266"/>
      <c r="AC23" s="1513"/>
      <c r="AD23" s="1514"/>
      <c r="AE23" s="1514"/>
      <c r="AF23" s="1514"/>
      <c r="AG23" s="1514"/>
      <c r="AH23" s="1514"/>
      <c r="AI23" s="1514"/>
      <c r="AJ23" s="1514"/>
      <c r="AK23" s="1514"/>
      <c r="AL23" s="1514"/>
      <c r="AM23" s="1514"/>
      <c r="AN23" s="1514"/>
      <c r="AO23" s="1515"/>
      <c r="AP23" s="274"/>
      <c r="AQ23" s="268"/>
      <c r="AR23" s="1466"/>
      <c r="AS23" s="1466"/>
      <c r="AT23" s="1466"/>
      <c r="AU23" s="1466"/>
      <c r="AV23" s="1466"/>
      <c r="AW23" s="269"/>
      <c r="AX23" s="1489"/>
      <c r="AY23" s="1490"/>
      <c r="AZ23" s="1490"/>
      <c r="BA23" s="1490"/>
      <c r="BB23" s="1490"/>
      <c r="BC23" s="1490"/>
      <c r="BD23" s="1490"/>
      <c r="BE23" s="1490"/>
      <c r="BF23" s="1490"/>
      <c r="BG23" s="1491"/>
      <c r="BH23" s="1473" t="s">
        <v>414</v>
      </c>
      <c r="BI23" s="1474"/>
      <c r="BJ23" s="1474"/>
      <c r="BK23" s="1474"/>
      <c r="BL23" s="1474"/>
      <c r="BM23" s="1479"/>
      <c r="BN23" s="1479"/>
      <c r="BO23" s="1479"/>
      <c r="BP23" s="1479"/>
      <c r="BQ23" s="1479"/>
      <c r="BR23" s="1479"/>
      <c r="BS23" s="1479"/>
      <c r="BT23" s="1479"/>
      <c r="BU23" s="1480"/>
      <c r="BV23" s="1377"/>
      <c r="BW23" s="1378"/>
      <c r="BX23" s="1378"/>
      <c r="BY23" s="1378"/>
      <c r="BZ23" s="1378"/>
      <c r="CA23" s="1378"/>
      <c r="CB23" s="1378"/>
      <c r="CC23" s="1378"/>
      <c r="CD23" s="1378"/>
      <c r="CE23" s="1379"/>
    </row>
    <row r="24" spans="1:83" ht="13.5" customHeight="1">
      <c r="A24" s="268"/>
      <c r="B24" s="1409"/>
      <c r="C24" s="1409"/>
      <c r="D24" s="1409"/>
      <c r="E24" s="1409"/>
      <c r="F24" s="1409"/>
      <c r="G24" s="269"/>
      <c r="H24" s="279"/>
      <c r="I24" s="751" t="s">
        <v>1273</v>
      </c>
      <c r="J24" s="1505">
        <f>入力用!B10</f>
        <v>46477</v>
      </c>
      <c r="K24" s="1506"/>
      <c r="L24" s="1506"/>
      <c r="M24" s="1506"/>
      <c r="N24" s="1506"/>
      <c r="O24" s="1506"/>
      <c r="P24" s="1506"/>
      <c r="Q24" s="1506"/>
      <c r="R24" s="1506"/>
      <c r="S24" s="1506"/>
      <c r="T24" s="1506"/>
      <c r="U24" s="1507"/>
      <c r="V24" s="754"/>
      <c r="W24" s="1409"/>
      <c r="X24" s="1409"/>
      <c r="Y24" s="1409"/>
      <c r="Z24" s="1409"/>
      <c r="AA24" s="1409"/>
      <c r="AB24" s="269"/>
      <c r="AC24" s="1516"/>
      <c r="AD24" s="1505"/>
      <c r="AE24" s="1505"/>
      <c r="AF24" s="1505"/>
      <c r="AG24" s="1505"/>
      <c r="AH24" s="1505"/>
      <c r="AI24" s="1505"/>
      <c r="AJ24" s="1505"/>
      <c r="AK24" s="1505"/>
      <c r="AL24" s="1505"/>
      <c r="AM24" s="1505"/>
      <c r="AN24" s="1505"/>
      <c r="AO24" s="1517"/>
      <c r="AP24" s="274"/>
      <c r="AQ24" s="259"/>
      <c r="AR24" s="259"/>
      <c r="AS24" s="259"/>
      <c r="AT24" s="259"/>
      <c r="AU24" s="259"/>
      <c r="AV24" s="259"/>
      <c r="AW24" s="259"/>
      <c r="AX24" s="259"/>
      <c r="AY24" s="259"/>
      <c r="AZ24" s="259"/>
      <c r="BA24" s="259"/>
      <c r="BB24" s="259"/>
      <c r="BC24" s="259"/>
      <c r="BD24" s="259"/>
      <c r="BE24" s="259"/>
      <c r="BF24" s="259"/>
      <c r="BG24" s="259"/>
      <c r="BH24" s="259"/>
      <c r="BI24" s="259"/>
      <c r="BJ24" s="259"/>
      <c r="BK24" s="259"/>
      <c r="BL24" s="259"/>
      <c r="BM24" s="259"/>
      <c r="BN24" s="259"/>
      <c r="BO24" s="259"/>
      <c r="BP24" s="259"/>
      <c r="BQ24" s="259"/>
      <c r="BR24" s="259"/>
      <c r="BS24" s="259"/>
      <c r="BT24" s="259"/>
      <c r="BU24" s="259"/>
      <c r="BV24" s="259"/>
      <c r="BW24" s="259"/>
      <c r="BX24" s="259"/>
      <c r="BY24" s="259"/>
      <c r="BZ24" s="259"/>
      <c r="CA24" s="259"/>
      <c r="CB24" s="259"/>
      <c r="CC24" s="259"/>
      <c r="CD24" s="259"/>
      <c r="CE24" s="259"/>
    </row>
    <row r="25" spans="1:83" ht="13.5" customHeight="1">
      <c r="A25" s="259"/>
      <c r="B25" s="259"/>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74"/>
      <c r="AQ25" s="263"/>
      <c r="AR25" s="1381" t="s">
        <v>420</v>
      </c>
      <c r="AS25" s="1381"/>
      <c r="AT25" s="1381"/>
      <c r="AU25" s="1381"/>
      <c r="AV25" s="1381"/>
      <c r="AW25" s="264"/>
      <c r="AX25" s="275" t="s">
        <v>421</v>
      </c>
      <c r="AY25" s="1381" t="s">
        <v>422</v>
      </c>
      <c r="AZ25" s="1381"/>
      <c r="BA25" s="1381"/>
      <c r="BB25" s="1381"/>
      <c r="BC25" s="276"/>
      <c r="BD25" s="1381" t="s">
        <v>423</v>
      </c>
      <c r="BE25" s="1381"/>
      <c r="BF25" s="1381"/>
      <c r="BG25" s="1381"/>
      <c r="BH25" s="1381"/>
      <c r="BI25" s="1381"/>
      <c r="BJ25" s="1381"/>
      <c r="BK25" s="1381"/>
      <c r="BL25" s="1381"/>
      <c r="BM25" s="1381"/>
      <c r="BN25" s="1449" t="s">
        <v>424</v>
      </c>
      <c r="BO25" s="1449"/>
      <c r="BP25" s="1449"/>
      <c r="BQ25" s="1449"/>
      <c r="BR25" s="1449"/>
      <c r="BS25" s="1449"/>
      <c r="BT25" s="1449"/>
      <c r="BU25" s="1449"/>
      <c r="BV25" s="1449"/>
      <c r="BW25" s="1381" t="s">
        <v>425</v>
      </c>
      <c r="BX25" s="1381"/>
      <c r="BY25" s="1381"/>
      <c r="BZ25" s="1381"/>
      <c r="CA25" s="1381"/>
      <c r="CB25" s="1381"/>
      <c r="CC25" s="1381"/>
      <c r="CD25" s="1381"/>
      <c r="CE25" s="1382"/>
    </row>
    <row r="26" spans="1:83" ht="13.5" customHeight="1">
      <c r="A26" s="263"/>
      <c r="B26" s="1464" t="s">
        <v>426</v>
      </c>
      <c r="C26" s="1464"/>
      <c r="D26" s="1464"/>
      <c r="E26" s="1464"/>
      <c r="F26" s="1464"/>
      <c r="G26" s="264"/>
      <c r="H26" s="277" t="s">
        <v>421</v>
      </c>
      <c r="I26" s="1406" t="s">
        <v>427</v>
      </c>
      <c r="J26" s="1406"/>
      <c r="K26" s="1406"/>
      <c r="L26" s="1406"/>
      <c r="M26" s="276"/>
      <c r="N26" s="1389" t="s">
        <v>428</v>
      </c>
      <c r="O26" s="1390"/>
      <c r="P26" s="1390"/>
      <c r="Q26" s="1390"/>
      <c r="R26" s="1390"/>
      <c r="S26" s="1390"/>
      <c r="T26" s="1390"/>
      <c r="U26" s="1390"/>
      <c r="V26" s="1390"/>
      <c r="W26" s="1390"/>
      <c r="X26" s="1390"/>
      <c r="Y26" s="1390"/>
      <c r="Z26" s="1390"/>
      <c r="AA26" s="1390"/>
      <c r="AB26" s="1391"/>
      <c r="AC26" s="1389" t="s">
        <v>429</v>
      </c>
      <c r="AD26" s="1390"/>
      <c r="AE26" s="1390"/>
      <c r="AF26" s="1390"/>
      <c r="AG26" s="1390"/>
      <c r="AH26" s="1390"/>
      <c r="AI26" s="1390"/>
      <c r="AJ26" s="1390"/>
      <c r="AK26" s="1390"/>
      <c r="AL26" s="1390"/>
      <c r="AM26" s="1390"/>
      <c r="AN26" s="1390"/>
      <c r="AO26" s="1391"/>
      <c r="AP26" s="259"/>
      <c r="AQ26" s="265"/>
      <c r="AR26" s="1384"/>
      <c r="AS26" s="1384"/>
      <c r="AT26" s="1384"/>
      <c r="AU26" s="1384"/>
      <c r="AV26" s="1384"/>
      <c r="AW26" s="266"/>
      <c r="AX26" s="270"/>
      <c r="AY26" s="1384"/>
      <c r="AZ26" s="1384"/>
      <c r="BA26" s="1384"/>
      <c r="BB26" s="1384"/>
      <c r="BC26" s="278"/>
      <c r="BD26" s="1387"/>
      <c r="BE26" s="1387"/>
      <c r="BF26" s="1387"/>
      <c r="BG26" s="1387"/>
      <c r="BH26" s="1387"/>
      <c r="BI26" s="1387"/>
      <c r="BJ26" s="1387"/>
      <c r="BK26" s="1387"/>
      <c r="BL26" s="1387"/>
      <c r="BM26" s="1387"/>
      <c r="BN26" s="1449"/>
      <c r="BO26" s="1449"/>
      <c r="BP26" s="1449"/>
      <c r="BQ26" s="1449"/>
      <c r="BR26" s="1449"/>
      <c r="BS26" s="1449"/>
      <c r="BT26" s="1449"/>
      <c r="BU26" s="1449"/>
      <c r="BV26" s="1449"/>
      <c r="BW26" s="1387"/>
      <c r="BX26" s="1387"/>
      <c r="BY26" s="1387"/>
      <c r="BZ26" s="1387"/>
      <c r="CA26" s="1387"/>
      <c r="CB26" s="1387"/>
      <c r="CC26" s="1387"/>
      <c r="CD26" s="1387"/>
      <c r="CE26" s="1388"/>
    </row>
    <row r="27" spans="1:83" ht="13.5" customHeight="1">
      <c r="A27" s="265"/>
      <c r="B27" s="1465"/>
      <c r="C27" s="1465"/>
      <c r="D27" s="1465"/>
      <c r="E27" s="1465"/>
      <c r="F27" s="1465"/>
      <c r="G27" s="266"/>
      <c r="H27" s="279"/>
      <c r="I27" s="1409"/>
      <c r="J27" s="1409"/>
      <c r="K27" s="1409"/>
      <c r="L27" s="1409"/>
      <c r="M27" s="280"/>
      <c r="N27" s="1395"/>
      <c r="O27" s="1396"/>
      <c r="P27" s="1396"/>
      <c r="Q27" s="1396"/>
      <c r="R27" s="1396"/>
      <c r="S27" s="1396"/>
      <c r="T27" s="1396"/>
      <c r="U27" s="1396"/>
      <c r="V27" s="1396"/>
      <c r="W27" s="1396"/>
      <c r="X27" s="1396"/>
      <c r="Y27" s="1396"/>
      <c r="Z27" s="1396"/>
      <c r="AA27" s="1396"/>
      <c r="AB27" s="1397"/>
      <c r="AC27" s="1395"/>
      <c r="AD27" s="1396"/>
      <c r="AE27" s="1396"/>
      <c r="AF27" s="1396"/>
      <c r="AG27" s="1396"/>
      <c r="AH27" s="1396"/>
      <c r="AI27" s="1396"/>
      <c r="AJ27" s="1396"/>
      <c r="AK27" s="1396"/>
      <c r="AL27" s="1396"/>
      <c r="AM27" s="1396"/>
      <c r="AN27" s="1396"/>
      <c r="AO27" s="1397"/>
      <c r="AP27" s="270"/>
      <c r="AQ27" s="265"/>
      <c r="AR27" s="1384"/>
      <c r="AS27" s="1384"/>
      <c r="AT27" s="1384"/>
      <c r="AU27" s="1384"/>
      <c r="AV27" s="1384"/>
      <c r="AW27" s="266"/>
      <c r="AX27" s="259"/>
      <c r="AY27" s="1384"/>
      <c r="AZ27" s="1384"/>
      <c r="BA27" s="1384"/>
      <c r="BB27" s="1384"/>
      <c r="BC27" s="266"/>
      <c r="BD27" s="1363" t="s">
        <v>430</v>
      </c>
      <c r="BE27" s="1363"/>
      <c r="BF27" s="1363"/>
      <c r="BG27" s="1363"/>
      <c r="BH27" s="1363"/>
      <c r="BI27" s="1363"/>
      <c r="BJ27" s="1363"/>
      <c r="BK27" s="1363"/>
      <c r="BL27" s="1363"/>
      <c r="BM27" s="1363"/>
      <c r="BN27" s="1362" t="s">
        <v>430</v>
      </c>
      <c r="BO27" s="1362"/>
      <c r="BP27" s="1362"/>
      <c r="BQ27" s="1362"/>
      <c r="BR27" s="1362"/>
      <c r="BS27" s="1362"/>
      <c r="BT27" s="1362"/>
      <c r="BU27" s="1362"/>
      <c r="BV27" s="1362"/>
      <c r="BW27" s="1363" t="s">
        <v>430</v>
      </c>
      <c r="BX27" s="1363"/>
      <c r="BY27" s="1363"/>
      <c r="BZ27" s="1363"/>
      <c r="CA27" s="1363"/>
      <c r="CB27" s="1363"/>
      <c r="CC27" s="1363"/>
      <c r="CD27" s="1363"/>
      <c r="CE27" s="1364"/>
    </row>
    <row r="28" spans="1:83" ht="13.5" customHeight="1">
      <c r="A28" s="265"/>
      <c r="B28" s="1465"/>
      <c r="C28" s="1465"/>
      <c r="D28" s="1465"/>
      <c r="E28" s="1465"/>
      <c r="F28" s="1465"/>
      <c r="G28" s="266"/>
      <c r="H28" s="263"/>
      <c r="I28" s="1406" t="s">
        <v>431</v>
      </c>
      <c r="J28" s="1406"/>
      <c r="K28" s="1406"/>
      <c r="L28" s="1406"/>
      <c r="M28" s="264"/>
      <c r="N28" s="1467">
        <f>入力用!B20</f>
        <v>0</v>
      </c>
      <c r="O28" s="1468"/>
      <c r="P28" s="1468"/>
      <c r="Q28" s="1468"/>
      <c r="R28" s="1468"/>
      <c r="S28" s="1468"/>
      <c r="T28" s="1468"/>
      <c r="U28" s="1468"/>
      <c r="V28" s="1468"/>
      <c r="W28" s="1468"/>
      <c r="X28" s="1468"/>
      <c r="Y28" s="1468"/>
      <c r="Z28" s="1468"/>
      <c r="AA28" s="1468"/>
      <c r="AB28" s="1469"/>
      <c r="AC28" s="1467">
        <f>入力用!B21</f>
        <v>0</v>
      </c>
      <c r="AD28" s="1468"/>
      <c r="AE28" s="1468"/>
      <c r="AF28" s="1468"/>
      <c r="AG28" s="1468"/>
      <c r="AH28" s="1468"/>
      <c r="AI28" s="1468"/>
      <c r="AJ28" s="1468"/>
      <c r="AK28" s="1468"/>
      <c r="AL28" s="1468"/>
      <c r="AM28" s="1468"/>
      <c r="AN28" s="1468"/>
      <c r="AO28" s="1469"/>
      <c r="AP28" s="270"/>
      <c r="AQ28" s="265"/>
      <c r="AR28" s="1384"/>
      <c r="AS28" s="1384"/>
      <c r="AT28" s="1384"/>
      <c r="AU28" s="1384"/>
      <c r="AV28" s="1384"/>
      <c r="AW28" s="266"/>
      <c r="AX28" s="259"/>
      <c r="AY28" s="1384"/>
      <c r="AZ28" s="1384"/>
      <c r="BA28" s="1384"/>
      <c r="BB28" s="1384"/>
      <c r="BC28" s="266"/>
      <c r="BD28" s="1365"/>
      <c r="BE28" s="1365"/>
      <c r="BF28" s="1365"/>
      <c r="BG28" s="1365"/>
      <c r="BH28" s="1365"/>
      <c r="BI28" s="1365"/>
      <c r="BJ28" s="1365"/>
      <c r="BK28" s="1365"/>
      <c r="BL28" s="1365"/>
      <c r="BM28" s="1365"/>
      <c r="BN28" s="1362"/>
      <c r="BO28" s="1362"/>
      <c r="BP28" s="1362"/>
      <c r="BQ28" s="1362"/>
      <c r="BR28" s="1362"/>
      <c r="BS28" s="1362"/>
      <c r="BT28" s="1362"/>
      <c r="BU28" s="1362"/>
      <c r="BV28" s="1362"/>
      <c r="BW28" s="1365"/>
      <c r="BX28" s="1365"/>
      <c r="BY28" s="1365"/>
      <c r="BZ28" s="1365"/>
      <c r="CA28" s="1365"/>
      <c r="CB28" s="1365"/>
      <c r="CC28" s="1365"/>
      <c r="CD28" s="1365"/>
      <c r="CE28" s="1366"/>
    </row>
    <row r="29" spans="1:83" ht="13.5" customHeight="1">
      <c r="A29" s="265"/>
      <c r="B29" s="1465"/>
      <c r="C29" s="1465"/>
      <c r="D29" s="1465"/>
      <c r="E29" s="1465"/>
      <c r="F29" s="1465"/>
      <c r="G29" s="266"/>
      <c r="H29" s="268"/>
      <c r="I29" s="1409"/>
      <c r="J29" s="1409"/>
      <c r="K29" s="1409"/>
      <c r="L29" s="1409"/>
      <c r="M29" s="269"/>
      <c r="N29" s="1470"/>
      <c r="O29" s="1471"/>
      <c r="P29" s="1471"/>
      <c r="Q29" s="1471"/>
      <c r="R29" s="1471"/>
      <c r="S29" s="1471"/>
      <c r="T29" s="1471"/>
      <c r="U29" s="1471"/>
      <c r="V29" s="1471"/>
      <c r="W29" s="1471"/>
      <c r="X29" s="1471"/>
      <c r="Y29" s="1471"/>
      <c r="Z29" s="1471"/>
      <c r="AA29" s="1471"/>
      <c r="AB29" s="1472"/>
      <c r="AC29" s="1470"/>
      <c r="AD29" s="1471"/>
      <c r="AE29" s="1471"/>
      <c r="AF29" s="1471"/>
      <c r="AG29" s="1471"/>
      <c r="AH29" s="1471"/>
      <c r="AI29" s="1471"/>
      <c r="AJ29" s="1471"/>
      <c r="AK29" s="1471"/>
      <c r="AL29" s="1471"/>
      <c r="AM29" s="1471"/>
      <c r="AN29" s="1471"/>
      <c r="AO29" s="1472"/>
      <c r="AP29" s="281"/>
      <c r="AQ29" s="265"/>
      <c r="AR29" s="1384"/>
      <c r="AS29" s="1384"/>
      <c r="AT29" s="1384"/>
      <c r="AU29" s="1384"/>
      <c r="AV29" s="1384"/>
      <c r="AW29" s="266"/>
      <c r="AX29" s="1380" t="s">
        <v>432</v>
      </c>
      <c r="AY29" s="1450"/>
      <c r="AZ29" s="1450"/>
      <c r="BA29" s="1450"/>
      <c r="BB29" s="1450"/>
      <c r="BC29" s="1451"/>
      <c r="BD29" s="1389" t="s">
        <v>433</v>
      </c>
      <c r="BE29" s="1390"/>
      <c r="BF29" s="1390"/>
      <c r="BG29" s="1390"/>
      <c r="BH29" s="1390"/>
      <c r="BI29" s="1390"/>
      <c r="BJ29" s="1390"/>
      <c r="BK29" s="1389" t="s">
        <v>423</v>
      </c>
      <c r="BL29" s="1390"/>
      <c r="BM29" s="1390"/>
      <c r="BN29" s="1390"/>
      <c r="BO29" s="1390"/>
      <c r="BP29" s="1390"/>
      <c r="BQ29" s="1390"/>
      <c r="BR29" s="1391"/>
      <c r="BS29" s="1389" t="s">
        <v>424</v>
      </c>
      <c r="BT29" s="1390"/>
      <c r="BU29" s="1390"/>
      <c r="BV29" s="1390"/>
      <c r="BW29" s="1390"/>
      <c r="BX29" s="1390"/>
      <c r="BY29" s="1391"/>
      <c r="BZ29" s="1389" t="s">
        <v>425</v>
      </c>
      <c r="CA29" s="1390"/>
      <c r="CB29" s="1390"/>
      <c r="CC29" s="1390"/>
      <c r="CD29" s="1390"/>
      <c r="CE29" s="1391"/>
    </row>
    <row r="30" spans="1:83" ht="13.5" customHeight="1">
      <c r="A30" s="265"/>
      <c r="B30" s="1465"/>
      <c r="C30" s="1465"/>
      <c r="D30" s="1465"/>
      <c r="E30" s="1465"/>
      <c r="F30" s="1465"/>
      <c r="G30" s="266"/>
      <c r="H30" s="265"/>
      <c r="I30" s="1406" t="s">
        <v>434</v>
      </c>
      <c r="J30" s="1406"/>
      <c r="K30" s="1406"/>
      <c r="L30" s="1406"/>
      <c r="M30" s="266"/>
      <c r="N30" s="1467"/>
      <c r="O30" s="1468"/>
      <c r="P30" s="1468"/>
      <c r="Q30" s="1468"/>
      <c r="R30" s="1468"/>
      <c r="S30" s="1468"/>
      <c r="T30" s="1468"/>
      <c r="U30" s="1468"/>
      <c r="V30" s="1468"/>
      <c r="W30" s="1468"/>
      <c r="X30" s="1468"/>
      <c r="Y30" s="1468"/>
      <c r="Z30" s="1468"/>
      <c r="AA30" s="1468"/>
      <c r="AB30" s="1469"/>
      <c r="AC30" s="1467"/>
      <c r="AD30" s="1468"/>
      <c r="AE30" s="1468"/>
      <c r="AF30" s="1468"/>
      <c r="AG30" s="1468"/>
      <c r="AH30" s="1468"/>
      <c r="AI30" s="1468"/>
      <c r="AJ30" s="1468"/>
      <c r="AK30" s="1468"/>
      <c r="AL30" s="1468"/>
      <c r="AM30" s="1468"/>
      <c r="AN30" s="1468"/>
      <c r="AO30" s="1469"/>
      <c r="AP30" s="281"/>
      <c r="AQ30" s="265"/>
      <c r="AR30" s="1384"/>
      <c r="AS30" s="1384"/>
      <c r="AT30" s="1384"/>
      <c r="AU30" s="1384"/>
      <c r="AV30" s="1384"/>
      <c r="AW30" s="266"/>
      <c r="AX30" s="1452"/>
      <c r="AY30" s="1453"/>
      <c r="AZ30" s="1453"/>
      <c r="BA30" s="1453"/>
      <c r="BB30" s="1453"/>
      <c r="BC30" s="1454"/>
      <c r="BD30" s="1395"/>
      <c r="BE30" s="1396"/>
      <c r="BF30" s="1396"/>
      <c r="BG30" s="1396"/>
      <c r="BH30" s="1396"/>
      <c r="BI30" s="1396"/>
      <c r="BJ30" s="1396"/>
      <c r="BK30" s="1395"/>
      <c r="BL30" s="1396"/>
      <c r="BM30" s="1396"/>
      <c r="BN30" s="1396"/>
      <c r="BO30" s="1396"/>
      <c r="BP30" s="1396"/>
      <c r="BQ30" s="1396"/>
      <c r="BR30" s="1397"/>
      <c r="BS30" s="1395"/>
      <c r="BT30" s="1396"/>
      <c r="BU30" s="1396"/>
      <c r="BV30" s="1396"/>
      <c r="BW30" s="1396"/>
      <c r="BX30" s="1396"/>
      <c r="BY30" s="1397"/>
      <c r="BZ30" s="1395"/>
      <c r="CA30" s="1396"/>
      <c r="CB30" s="1396"/>
      <c r="CC30" s="1396"/>
      <c r="CD30" s="1396"/>
      <c r="CE30" s="1397"/>
    </row>
    <row r="31" spans="1:83" ht="13.5" customHeight="1">
      <c r="A31" s="268"/>
      <c r="B31" s="1466"/>
      <c r="C31" s="1466"/>
      <c r="D31" s="1466"/>
      <c r="E31" s="1466"/>
      <c r="F31" s="1466"/>
      <c r="G31" s="269"/>
      <c r="H31" s="268"/>
      <c r="I31" s="1409"/>
      <c r="J31" s="1409"/>
      <c r="K31" s="1409"/>
      <c r="L31" s="1409"/>
      <c r="M31" s="269"/>
      <c r="N31" s="1470"/>
      <c r="O31" s="1471"/>
      <c r="P31" s="1471"/>
      <c r="Q31" s="1471"/>
      <c r="R31" s="1471"/>
      <c r="S31" s="1471"/>
      <c r="T31" s="1471"/>
      <c r="U31" s="1471"/>
      <c r="V31" s="1471"/>
      <c r="W31" s="1471"/>
      <c r="X31" s="1471"/>
      <c r="Y31" s="1471"/>
      <c r="Z31" s="1471"/>
      <c r="AA31" s="1471"/>
      <c r="AB31" s="1472"/>
      <c r="AC31" s="1470"/>
      <c r="AD31" s="1471"/>
      <c r="AE31" s="1471"/>
      <c r="AF31" s="1471"/>
      <c r="AG31" s="1471"/>
      <c r="AH31" s="1471"/>
      <c r="AI31" s="1471"/>
      <c r="AJ31" s="1471"/>
      <c r="AK31" s="1471"/>
      <c r="AL31" s="1471"/>
      <c r="AM31" s="1471"/>
      <c r="AN31" s="1471"/>
      <c r="AO31" s="1472"/>
      <c r="AP31" s="281"/>
      <c r="AQ31" s="265"/>
      <c r="AR31" s="1384"/>
      <c r="AS31" s="1384"/>
      <c r="AT31" s="1384"/>
      <c r="AU31" s="1384"/>
      <c r="AV31" s="1384"/>
      <c r="AW31" s="266"/>
      <c r="AX31" s="1452"/>
      <c r="AY31" s="1453"/>
      <c r="AZ31" s="1453"/>
      <c r="BA31" s="1453"/>
      <c r="BB31" s="1453"/>
      <c r="BC31" s="1454"/>
      <c r="BD31" s="1389"/>
      <c r="BE31" s="1390"/>
      <c r="BF31" s="1390"/>
      <c r="BG31" s="1390"/>
      <c r="BH31" s="1390"/>
      <c r="BI31" s="1390"/>
      <c r="BJ31" s="1390"/>
      <c r="BK31" s="1389"/>
      <c r="BL31" s="1390"/>
      <c r="BM31" s="1390"/>
      <c r="BN31" s="1390"/>
      <c r="BO31" s="1390"/>
      <c r="BP31" s="1390"/>
      <c r="BQ31" s="1390"/>
      <c r="BR31" s="1391"/>
      <c r="BS31" s="1389"/>
      <c r="BT31" s="1390"/>
      <c r="BU31" s="1390"/>
      <c r="BV31" s="1390"/>
      <c r="BW31" s="1390"/>
      <c r="BX31" s="1390"/>
      <c r="BY31" s="1391"/>
      <c r="BZ31" s="1389"/>
      <c r="CA31" s="1390"/>
      <c r="CB31" s="1390"/>
      <c r="CC31" s="1390"/>
      <c r="CD31" s="1390"/>
      <c r="CE31" s="1391"/>
    </row>
    <row r="32" spans="1:83" ht="13.5" customHeight="1">
      <c r="A32" s="259"/>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81"/>
      <c r="AQ32" s="268"/>
      <c r="AR32" s="1387"/>
      <c r="AS32" s="1387"/>
      <c r="AT32" s="1387"/>
      <c r="AU32" s="1387"/>
      <c r="AV32" s="1387"/>
      <c r="AW32" s="269"/>
      <c r="AX32" s="1455"/>
      <c r="AY32" s="1456"/>
      <c r="AZ32" s="1456"/>
      <c r="BA32" s="1456"/>
      <c r="BB32" s="1456"/>
      <c r="BC32" s="1457"/>
      <c r="BD32" s="1395"/>
      <c r="BE32" s="1396"/>
      <c r="BF32" s="1396"/>
      <c r="BG32" s="1396"/>
      <c r="BH32" s="1396"/>
      <c r="BI32" s="1396"/>
      <c r="BJ32" s="1396"/>
      <c r="BK32" s="1395"/>
      <c r="BL32" s="1396"/>
      <c r="BM32" s="1396"/>
      <c r="BN32" s="1396"/>
      <c r="BO32" s="1396"/>
      <c r="BP32" s="1396"/>
      <c r="BQ32" s="1396"/>
      <c r="BR32" s="1397"/>
      <c r="BS32" s="1395"/>
      <c r="BT32" s="1396"/>
      <c r="BU32" s="1396"/>
      <c r="BV32" s="1396"/>
      <c r="BW32" s="1396"/>
      <c r="BX32" s="1396"/>
      <c r="BY32" s="1397"/>
      <c r="BZ32" s="1395"/>
      <c r="CA32" s="1396"/>
      <c r="CB32" s="1396"/>
      <c r="CC32" s="1396"/>
      <c r="CD32" s="1396"/>
      <c r="CE32" s="1397"/>
    </row>
    <row r="33" spans="1:83" ht="13.5" customHeight="1">
      <c r="A33" s="263"/>
      <c r="B33" s="1381" t="s">
        <v>420</v>
      </c>
      <c r="C33" s="1381"/>
      <c r="D33" s="1381"/>
      <c r="E33" s="1381"/>
      <c r="F33" s="1381"/>
      <c r="G33" s="264"/>
      <c r="H33" s="275" t="s">
        <v>421</v>
      </c>
      <c r="I33" s="1381" t="s">
        <v>422</v>
      </c>
      <c r="J33" s="1381"/>
      <c r="K33" s="1381"/>
      <c r="L33" s="1381"/>
      <c r="M33" s="276"/>
      <c r="N33" s="1381" t="s">
        <v>423</v>
      </c>
      <c r="O33" s="1381"/>
      <c r="P33" s="1381"/>
      <c r="Q33" s="1381"/>
      <c r="R33" s="1381"/>
      <c r="S33" s="1381"/>
      <c r="T33" s="1381"/>
      <c r="U33" s="1381"/>
      <c r="V33" s="1381"/>
      <c r="W33" s="1381"/>
      <c r="X33" s="1449" t="s">
        <v>424</v>
      </c>
      <c r="Y33" s="1449"/>
      <c r="Z33" s="1449"/>
      <c r="AA33" s="1449"/>
      <c r="AB33" s="1449"/>
      <c r="AC33" s="1449"/>
      <c r="AD33" s="1449"/>
      <c r="AE33" s="1449"/>
      <c r="AF33" s="1449"/>
      <c r="AG33" s="1381" t="s">
        <v>425</v>
      </c>
      <c r="AH33" s="1381"/>
      <c r="AI33" s="1381"/>
      <c r="AJ33" s="1381"/>
      <c r="AK33" s="1381"/>
      <c r="AL33" s="1381"/>
      <c r="AM33" s="1381"/>
      <c r="AN33" s="1381"/>
      <c r="AO33" s="1382"/>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59"/>
      <c r="BR33" s="259"/>
      <c r="BS33" s="259"/>
      <c r="BT33" s="259"/>
      <c r="BU33" s="259"/>
      <c r="BV33" s="259"/>
      <c r="BW33" s="259"/>
      <c r="BX33" s="259"/>
      <c r="BY33" s="259"/>
      <c r="BZ33" s="259"/>
      <c r="CA33" s="259"/>
      <c r="CB33" s="259"/>
      <c r="CC33" s="259"/>
      <c r="CD33" s="259"/>
      <c r="CE33" s="259"/>
    </row>
    <row r="34" spans="1:83" ht="13.5" customHeight="1">
      <c r="A34" s="265"/>
      <c r="B34" s="1384"/>
      <c r="C34" s="1384"/>
      <c r="D34" s="1384"/>
      <c r="E34" s="1384"/>
      <c r="F34" s="1384"/>
      <c r="G34" s="266"/>
      <c r="H34" s="270"/>
      <c r="I34" s="1384"/>
      <c r="J34" s="1384"/>
      <c r="K34" s="1384"/>
      <c r="L34" s="1384"/>
      <c r="M34" s="278"/>
      <c r="N34" s="1387"/>
      <c r="O34" s="1387"/>
      <c r="P34" s="1387"/>
      <c r="Q34" s="1387"/>
      <c r="R34" s="1387"/>
      <c r="S34" s="1387"/>
      <c r="T34" s="1387"/>
      <c r="U34" s="1387"/>
      <c r="V34" s="1387"/>
      <c r="W34" s="1387"/>
      <c r="X34" s="1449"/>
      <c r="Y34" s="1449"/>
      <c r="Z34" s="1449"/>
      <c r="AA34" s="1449"/>
      <c r="AB34" s="1449"/>
      <c r="AC34" s="1449"/>
      <c r="AD34" s="1449"/>
      <c r="AE34" s="1449"/>
      <c r="AF34" s="1449"/>
      <c r="AG34" s="1387"/>
      <c r="AH34" s="1387"/>
      <c r="AI34" s="1387"/>
      <c r="AJ34" s="1387"/>
      <c r="AK34" s="1387"/>
      <c r="AL34" s="1387"/>
      <c r="AM34" s="1387"/>
      <c r="AN34" s="1387"/>
      <c r="AO34" s="1388"/>
      <c r="AP34" s="259"/>
      <c r="AQ34" s="1430" t="s">
        <v>435</v>
      </c>
      <c r="AR34" s="1431"/>
      <c r="AS34" s="1431"/>
      <c r="AT34" s="1431"/>
      <c r="AU34" s="1431"/>
      <c r="AV34" s="1431"/>
      <c r="AW34" s="1431"/>
      <c r="AX34" s="1431"/>
      <c r="AY34" s="1432"/>
      <c r="AZ34" s="1389"/>
      <c r="BA34" s="1390"/>
      <c r="BB34" s="1390"/>
      <c r="BC34" s="1390"/>
      <c r="BD34" s="1390"/>
      <c r="BE34" s="1390"/>
      <c r="BF34" s="1390"/>
      <c r="BG34" s="1390"/>
      <c r="BH34" s="1390"/>
      <c r="BI34" s="1390"/>
      <c r="BJ34" s="1391"/>
      <c r="BK34" s="259"/>
      <c r="BL34" s="1430" t="s">
        <v>436</v>
      </c>
      <c r="BM34" s="1431"/>
      <c r="BN34" s="1431"/>
      <c r="BO34" s="1431"/>
      <c r="BP34" s="1431"/>
      <c r="BQ34" s="1431"/>
      <c r="BR34" s="1431"/>
      <c r="BS34" s="1431"/>
      <c r="BT34" s="1432"/>
      <c r="BU34" s="1389"/>
      <c r="BV34" s="1390"/>
      <c r="BW34" s="1390"/>
      <c r="BX34" s="1390"/>
      <c r="BY34" s="1390"/>
      <c r="BZ34" s="1390"/>
      <c r="CA34" s="1390"/>
      <c r="CB34" s="1390"/>
      <c r="CC34" s="1390"/>
      <c r="CD34" s="1390"/>
      <c r="CE34" s="1391"/>
    </row>
    <row r="35" spans="1:83" ht="13.5" customHeight="1">
      <c r="A35" s="265"/>
      <c r="B35" s="1384"/>
      <c r="C35" s="1384"/>
      <c r="D35" s="1384"/>
      <c r="E35" s="1384"/>
      <c r="F35" s="1384"/>
      <c r="G35" s="266"/>
      <c r="H35" s="259"/>
      <c r="I35" s="1384"/>
      <c r="J35" s="1384"/>
      <c r="K35" s="1384"/>
      <c r="L35" s="1384"/>
      <c r="M35" s="266"/>
      <c r="N35" s="1363" t="s">
        <v>430</v>
      </c>
      <c r="O35" s="1363"/>
      <c r="P35" s="1363"/>
      <c r="Q35" s="1363"/>
      <c r="R35" s="1363"/>
      <c r="S35" s="1363"/>
      <c r="T35" s="1363"/>
      <c r="U35" s="1363"/>
      <c r="V35" s="1363"/>
      <c r="W35" s="1363"/>
      <c r="X35" s="1362" t="s">
        <v>430</v>
      </c>
      <c r="Y35" s="1362"/>
      <c r="Z35" s="1362"/>
      <c r="AA35" s="1362"/>
      <c r="AB35" s="1362"/>
      <c r="AC35" s="1362"/>
      <c r="AD35" s="1362"/>
      <c r="AE35" s="1362"/>
      <c r="AF35" s="1362"/>
      <c r="AG35" s="1363" t="s">
        <v>430</v>
      </c>
      <c r="AH35" s="1363"/>
      <c r="AI35" s="1363"/>
      <c r="AJ35" s="1363"/>
      <c r="AK35" s="1363"/>
      <c r="AL35" s="1363"/>
      <c r="AM35" s="1363"/>
      <c r="AN35" s="1363"/>
      <c r="AO35" s="1364"/>
      <c r="AP35" s="259"/>
      <c r="AQ35" s="1433"/>
      <c r="AR35" s="1434"/>
      <c r="AS35" s="1434"/>
      <c r="AT35" s="1434"/>
      <c r="AU35" s="1434"/>
      <c r="AV35" s="1434"/>
      <c r="AW35" s="1434"/>
      <c r="AX35" s="1434"/>
      <c r="AY35" s="1435"/>
      <c r="AZ35" s="1392"/>
      <c r="BA35" s="1393"/>
      <c r="BB35" s="1393"/>
      <c r="BC35" s="1393"/>
      <c r="BD35" s="1393"/>
      <c r="BE35" s="1393"/>
      <c r="BF35" s="1393"/>
      <c r="BG35" s="1393"/>
      <c r="BH35" s="1393"/>
      <c r="BI35" s="1393"/>
      <c r="BJ35" s="1394"/>
      <c r="BK35" s="259"/>
      <c r="BL35" s="1433"/>
      <c r="BM35" s="1434"/>
      <c r="BN35" s="1434"/>
      <c r="BO35" s="1434"/>
      <c r="BP35" s="1434"/>
      <c r="BQ35" s="1434"/>
      <c r="BR35" s="1434"/>
      <c r="BS35" s="1434"/>
      <c r="BT35" s="1435"/>
      <c r="BU35" s="1392"/>
      <c r="BV35" s="1393"/>
      <c r="BW35" s="1393"/>
      <c r="BX35" s="1393"/>
      <c r="BY35" s="1393"/>
      <c r="BZ35" s="1393"/>
      <c r="CA35" s="1393"/>
      <c r="CB35" s="1393"/>
      <c r="CC35" s="1393"/>
      <c r="CD35" s="1393"/>
      <c r="CE35" s="1394"/>
    </row>
    <row r="36" spans="1:83" ht="13.5" customHeight="1">
      <c r="A36" s="265"/>
      <c r="B36" s="1384"/>
      <c r="C36" s="1384"/>
      <c r="D36" s="1384"/>
      <c r="E36" s="1384"/>
      <c r="F36" s="1384"/>
      <c r="G36" s="266"/>
      <c r="H36" s="259"/>
      <c r="I36" s="1384"/>
      <c r="J36" s="1384"/>
      <c r="K36" s="1384"/>
      <c r="L36" s="1384"/>
      <c r="M36" s="266"/>
      <c r="N36" s="1365"/>
      <c r="O36" s="1365"/>
      <c r="P36" s="1365"/>
      <c r="Q36" s="1365"/>
      <c r="R36" s="1365"/>
      <c r="S36" s="1365"/>
      <c r="T36" s="1365"/>
      <c r="U36" s="1365"/>
      <c r="V36" s="1365"/>
      <c r="W36" s="1365"/>
      <c r="X36" s="1362"/>
      <c r="Y36" s="1362"/>
      <c r="Z36" s="1362"/>
      <c r="AA36" s="1362"/>
      <c r="AB36" s="1362"/>
      <c r="AC36" s="1362"/>
      <c r="AD36" s="1362"/>
      <c r="AE36" s="1362"/>
      <c r="AF36" s="1362"/>
      <c r="AG36" s="1365"/>
      <c r="AH36" s="1365"/>
      <c r="AI36" s="1365"/>
      <c r="AJ36" s="1365"/>
      <c r="AK36" s="1365"/>
      <c r="AL36" s="1365"/>
      <c r="AM36" s="1365"/>
      <c r="AN36" s="1365"/>
      <c r="AO36" s="1366"/>
      <c r="AP36" s="259"/>
      <c r="AQ36" s="265"/>
      <c r="AR36" s="259"/>
      <c r="AS36" s="1443" t="s">
        <v>437</v>
      </c>
      <c r="AT36" s="1444"/>
      <c r="AU36" s="1444"/>
      <c r="AV36" s="1444"/>
      <c r="AW36" s="1444"/>
      <c r="AX36" s="1444"/>
      <c r="AY36" s="1445"/>
      <c r="AZ36" s="1389"/>
      <c r="BA36" s="1390"/>
      <c r="BB36" s="1390"/>
      <c r="BC36" s="1390"/>
      <c r="BD36" s="1390"/>
      <c r="BE36" s="1390"/>
      <c r="BF36" s="1390"/>
      <c r="BG36" s="1390"/>
      <c r="BH36" s="1390"/>
      <c r="BI36" s="1390"/>
      <c r="BJ36" s="1391"/>
      <c r="BK36" s="259"/>
      <c r="BL36" s="1430" t="s">
        <v>438</v>
      </c>
      <c r="BM36" s="1431"/>
      <c r="BN36" s="1431"/>
      <c r="BO36" s="1431"/>
      <c r="BP36" s="1431"/>
      <c r="BQ36" s="1431"/>
      <c r="BR36" s="1431"/>
      <c r="BS36" s="1431"/>
      <c r="BT36" s="1432"/>
      <c r="BU36" s="1389"/>
      <c r="BV36" s="1390"/>
      <c r="BW36" s="1390"/>
      <c r="BX36" s="1390"/>
      <c r="BY36" s="1390"/>
      <c r="BZ36" s="1390"/>
      <c r="CA36" s="1390"/>
      <c r="CB36" s="1390"/>
      <c r="CC36" s="1390"/>
      <c r="CD36" s="1390"/>
      <c r="CE36" s="1391"/>
    </row>
    <row r="37" spans="1:83" ht="13.5" customHeight="1">
      <c r="A37" s="265"/>
      <c r="B37" s="1384"/>
      <c r="C37" s="1384"/>
      <c r="D37" s="1384"/>
      <c r="E37" s="1384"/>
      <c r="F37" s="1384"/>
      <c r="G37" s="266"/>
      <c r="H37" s="1380" t="s">
        <v>432</v>
      </c>
      <c r="I37" s="1450"/>
      <c r="J37" s="1450"/>
      <c r="K37" s="1450"/>
      <c r="L37" s="1450"/>
      <c r="M37" s="1451"/>
      <c r="N37" s="1390" t="s">
        <v>427</v>
      </c>
      <c r="O37" s="1390"/>
      <c r="P37" s="1390"/>
      <c r="Q37" s="1391"/>
      <c r="R37" s="1389" t="s">
        <v>433</v>
      </c>
      <c r="S37" s="1390"/>
      <c r="T37" s="1390"/>
      <c r="U37" s="1390"/>
      <c r="V37" s="1390"/>
      <c r="W37" s="1390"/>
      <c r="X37" s="1391"/>
      <c r="Y37" s="1389" t="s">
        <v>423</v>
      </c>
      <c r="Z37" s="1390"/>
      <c r="AA37" s="1390"/>
      <c r="AB37" s="1390"/>
      <c r="AC37" s="1390"/>
      <c r="AD37" s="1390"/>
      <c r="AE37" s="1389" t="s">
        <v>424</v>
      </c>
      <c r="AF37" s="1390"/>
      <c r="AG37" s="1390"/>
      <c r="AH37" s="1390"/>
      <c r="AI37" s="1390"/>
      <c r="AJ37" s="1391"/>
      <c r="AK37" s="1390" t="s">
        <v>425</v>
      </c>
      <c r="AL37" s="1390"/>
      <c r="AM37" s="1390"/>
      <c r="AN37" s="1390"/>
      <c r="AO37" s="1391"/>
      <c r="AP37" s="259"/>
      <c r="AQ37" s="265"/>
      <c r="AR37" s="259"/>
      <c r="AS37" s="1446"/>
      <c r="AT37" s="1447"/>
      <c r="AU37" s="1447"/>
      <c r="AV37" s="1447"/>
      <c r="AW37" s="1447"/>
      <c r="AX37" s="1447"/>
      <c r="AY37" s="1448"/>
      <c r="AZ37" s="1392"/>
      <c r="BA37" s="1393"/>
      <c r="BB37" s="1393"/>
      <c r="BC37" s="1393"/>
      <c r="BD37" s="1393"/>
      <c r="BE37" s="1393"/>
      <c r="BF37" s="1393"/>
      <c r="BG37" s="1393"/>
      <c r="BH37" s="1393"/>
      <c r="BI37" s="1393"/>
      <c r="BJ37" s="1394"/>
      <c r="BK37" s="259"/>
      <c r="BL37" s="1433"/>
      <c r="BM37" s="1434"/>
      <c r="BN37" s="1434"/>
      <c r="BO37" s="1434"/>
      <c r="BP37" s="1434"/>
      <c r="BQ37" s="1434"/>
      <c r="BR37" s="1434"/>
      <c r="BS37" s="1434"/>
      <c r="BT37" s="1435"/>
      <c r="BU37" s="1392"/>
      <c r="BV37" s="1393"/>
      <c r="BW37" s="1393"/>
      <c r="BX37" s="1393"/>
      <c r="BY37" s="1393"/>
      <c r="BZ37" s="1393"/>
      <c r="CA37" s="1393"/>
      <c r="CB37" s="1393"/>
      <c r="CC37" s="1393"/>
      <c r="CD37" s="1393"/>
      <c r="CE37" s="1394"/>
    </row>
    <row r="38" spans="1:83" ht="13.5" customHeight="1">
      <c r="A38" s="265"/>
      <c r="B38" s="1384"/>
      <c r="C38" s="1384"/>
      <c r="D38" s="1384"/>
      <c r="E38" s="1384"/>
      <c r="F38" s="1384"/>
      <c r="G38" s="266"/>
      <c r="H38" s="1452"/>
      <c r="I38" s="1453"/>
      <c r="J38" s="1453"/>
      <c r="K38" s="1453"/>
      <c r="L38" s="1453"/>
      <c r="M38" s="1454"/>
      <c r="N38" s="1396"/>
      <c r="O38" s="1396"/>
      <c r="P38" s="1396"/>
      <c r="Q38" s="1397"/>
      <c r="R38" s="1395"/>
      <c r="S38" s="1396"/>
      <c r="T38" s="1396"/>
      <c r="U38" s="1396"/>
      <c r="V38" s="1396"/>
      <c r="W38" s="1396"/>
      <c r="X38" s="1397"/>
      <c r="Y38" s="1395"/>
      <c r="Z38" s="1396"/>
      <c r="AA38" s="1396"/>
      <c r="AB38" s="1396"/>
      <c r="AC38" s="1396"/>
      <c r="AD38" s="1396"/>
      <c r="AE38" s="1395"/>
      <c r="AF38" s="1396"/>
      <c r="AG38" s="1396"/>
      <c r="AH38" s="1396"/>
      <c r="AI38" s="1396"/>
      <c r="AJ38" s="1397"/>
      <c r="AK38" s="1396"/>
      <c r="AL38" s="1396"/>
      <c r="AM38" s="1396"/>
      <c r="AN38" s="1396"/>
      <c r="AO38" s="1397"/>
      <c r="AP38" s="259"/>
      <c r="AQ38" s="1430" t="s">
        <v>439</v>
      </c>
      <c r="AR38" s="1431"/>
      <c r="AS38" s="1431"/>
      <c r="AT38" s="1431"/>
      <c r="AU38" s="1431"/>
      <c r="AV38" s="1431"/>
      <c r="AW38" s="1431"/>
      <c r="AX38" s="1431"/>
      <c r="AY38" s="1432"/>
      <c r="AZ38" s="1458" t="s">
        <v>440</v>
      </c>
      <c r="BA38" s="1459"/>
      <c r="BB38" s="1459"/>
      <c r="BC38" s="1459"/>
      <c r="BD38" s="1459"/>
      <c r="BE38" s="1459"/>
      <c r="BF38" s="1459"/>
      <c r="BG38" s="1459"/>
      <c r="BH38" s="1459"/>
      <c r="BI38" s="1459"/>
      <c r="BJ38" s="1460"/>
      <c r="BK38" s="259"/>
      <c r="BL38" s="1430" t="s">
        <v>441</v>
      </c>
      <c r="BM38" s="1431"/>
      <c r="BN38" s="1431"/>
      <c r="BO38" s="1431"/>
      <c r="BP38" s="1431"/>
      <c r="BQ38" s="1431"/>
      <c r="BR38" s="1431"/>
      <c r="BS38" s="1431"/>
      <c r="BT38" s="1432"/>
      <c r="BU38" s="1389"/>
      <c r="BV38" s="1390"/>
      <c r="BW38" s="1390"/>
      <c r="BX38" s="1390"/>
      <c r="BY38" s="1390"/>
      <c r="BZ38" s="1390"/>
      <c r="CA38" s="1390"/>
      <c r="CB38" s="1390"/>
      <c r="CC38" s="1390"/>
      <c r="CD38" s="1390"/>
      <c r="CE38" s="1391"/>
    </row>
    <row r="39" spans="1:83" ht="13.5" customHeight="1">
      <c r="A39" s="265"/>
      <c r="B39" s="1384"/>
      <c r="C39" s="1384"/>
      <c r="D39" s="1384"/>
      <c r="E39" s="1384"/>
      <c r="F39" s="1384"/>
      <c r="G39" s="266"/>
      <c r="H39" s="1452"/>
      <c r="I39" s="1453"/>
      <c r="J39" s="1453"/>
      <c r="K39" s="1453"/>
      <c r="L39" s="1453"/>
      <c r="M39" s="1454"/>
      <c r="N39" s="1436" t="s">
        <v>431</v>
      </c>
      <c r="O39" s="1436"/>
      <c r="P39" s="1436"/>
      <c r="Q39" s="1437"/>
      <c r="R39" s="1389"/>
      <c r="S39" s="1390"/>
      <c r="T39" s="1390"/>
      <c r="U39" s="1390"/>
      <c r="V39" s="1390"/>
      <c r="W39" s="1390"/>
      <c r="X39" s="1391"/>
      <c r="Y39" s="1389"/>
      <c r="Z39" s="1390"/>
      <c r="AA39" s="1390"/>
      <c r="AB39" s="1390"/>
      <c r="AC39" s="1390"/>
      <c r="AD39" s="1390"/>
      <c r="AE39" s="1389"/>
      <c r="AF39" s="1390"/>
      <c r="AG39" s="1390"/>
      <c r="AH39" s="1390"/>
      <c r="AI39" s="1390"/>
      <c r="AJ39" s="1391"/>
      <c r="AK39" s="1390"/>
      <c r="AL39" s="1390"/>
      <c r="AM39" s="1390"/>
      <c r="AN39" s="1390"/>
      <c r="AO39" s="1391"/>
      <c r="AP39" s="259"/>
      <c r="AQ39" s="1433"/>
      <c r="AR39" s="1434"/>
      <c r="AS39" s="1434"/>
      <c r="AT39" s="1434"/>
      <c r="AU39" s="1434"/>
      <c r="AV39" s="1434"/>
      <c r="AW39" s="1434"/>
      <c r="AX39" s="1434"/>
      <c r="AY39" s="1435"/>
      <c r="AZ39" s="1461"/>
      <c r="BA39" s="1462"/>
      <c r="BB39" s="1462"/>
      <c r="BC39" s="1462"/>
      <c r="BD39" s="1462"/>
      <c r="BE39" s="1462"/>
      <c r="BF39" s="1462"/>
      <c r="BG39" s="1462"/>
      <c r="BH39" s="1462"/>
      <c r="BI39" s="1462"/>
      <c r="BJ39" s="1463"/>
      <c r="BK39" s="259"/>
      <c r="BL39" s="1433"/>
      <c r="BM39" s="1434"/>
      <c r="BN39" s="1434"/>
      <c r="BO39" s="1434"/>
      <c r="BP39" s="1434"/>
      <c r="BQ39" s="1434"/>
      <c r="BR39" s="1434"/>
      <c r="BS39" s="1434"/>
      <c r="BT39" s="1435"/>
      <c r="BU39" s="1392"/>
      <c r="BV39" s="1393"/>
      <c r="BW39" s="1393"/>
      <c r="BX39" s="1393"/>
      <c r="BY39" s="1393"/>
      <c r="BZ39" s="1393"/>
      <c r="CA39" s="1393"/>
      <c r="CB39" s="1393"/>
      <c r="CC39" s="1393"/>
      <c r="CD39" s="1393"/>
      <c r="CE39" s="1394"/>
    </row>
    <row r="40" spans="1:83" ht="13.5" customHeight="1">
      <c r="A40" s="265"/>
      <c r="B40" s="1384"/>
      <c r="C40" s="1384"/>
      <c r="D40" s="1384"/>
      <c r="E40" s="1384"/>
      <c r="F40" s="1384"/>
      <c r="G40" s="266"/>
      <c r="H40" s="1452"/>
      <c r="I40" s="1453"/>
      <c r="J40" s="1453"/>
      <c r="K40" s="1453"/>
      <c r="L40" s="1453"/>
      <c r="M40" s="1454"/>
      <c r="N40" s="1438"/>
      <c r="O40" s="1438"/>
      <c r="P40" s="1438"/>
      <c r="Q40" s="1439"/>
      <c r="R40" s="1395"/>
      <c r="S40" s="1396"/>
      <c r="T40" s="1396"/>
      <c r="U40" s="1396"/>
      <c r="V40" s="1396"/>
      <c r="W40" s="1396"/>
      <c r="X40" s="1397"/>
      <c r="Y40" s="1395"/>
      <c r="Z40" s="1396"/>
      <c r="AA40" s="1396"/>
      <c r="AB40" s="1396"/>
      <c r="AC40" s="1396"/>
      <c r="AD40" s="1396"/>
      <c r="AE40" s="1395"/>
      <c r="AF40" s="1396"/>
      <c r="AG40" s="1396"/>
      <c r="AH40" s="1396"/>
      <c r="AI40" s="1396"/>
      <c r="AJ40" s="1397"/>
      <c r="AK40" s="1396"/>
      <c r="AL40" s="1396"/>
      <c r="AM40" s="1396"/>
      <c r="AN40" s="1396"/>
      <c r="AO40" s="1397"/>
      <c r="AP40" s="259"/>
      <c r="AQ40" s="265"/>
      <c r="AR40" s="259"/>
      <c r="AS40" s="1430" t="s">
        <v>442</v>
      </c>
      <c r="AT40" s="1431"/>
      <c r="AU40" s="1431"/>
      <c r="AV40" s="1431"/>
      <c r="AW40" s="1431"/>
      <c r="AX40" s="1431"/>
      <c r="AY40" s="1432"/>
      <c r="AZ40" s="1389"/>
      <c r="BA40" s="1390"/>
      <c r="BB40" s="1390"/>
      <c r="BC40" s="1390"/>
      <c r="BD40" s="1390"/>
      <c r="BE40" s="1390"/>
      <c r="BF40" s="1390"/>
      <c r="BG40" s="1390"/>
      <c r="BH40" s="1390"/>
      <c r="BI40" s="1390"/>
      <c r="BJ40" s="1391"/>
      <c r="BK40" s="259"/>
      <c r="BL40" s="1430" t="s">
        <v>443</v>
      </c>
      <c r="BM40" s="1431"/>
      <c r="BN40" s="1431"/>
      <c r="BO40" s="1431"/>
      <c r="BP40" s="1431"/>
      <c r="BQ40" s="1431"/>
      <c r="BR40" s="1431"/>
      <c r="BS40" s="1431"/>
      <c r="BT40" s="1432"/>
      <c r="BU40" s="1389"/>
      <c r="BV40" s="1390"/>
      <c r="BW40" s="1390"/>
      <c r="BX40" s="1390"/>
      <c r="BY40" s="1390"/>
      <c r="BZ40" s="1390"/>
      <c r="CA40" s="1390"/>
      <c r="CB40" s="1390"/>
      <c r="CC40" s="1390"/>
      <c r="CD40" s="1390"/>
      <c r="CE40" s="1391"/>
    </row>
    <row r="41" spans="1:83" ht="13.5" customHeight="1">
      <c r="A41" s="265"/>
      <c r="B41" s="1384"/>
      <c r="C41" s="1384"/>
      <c r="D41" s="1384"/>
      <c r="E41" s="1384"/>
      <c r="F41" s="1384"/>
      <c r="G41" s="266"/>
      <c r="H41" s="1452"/>
      <c r="I41" s="1453"/>
      <c r="J41" s="1453"/>
      <c r="K41" s="1453"/>
      <c r="L41" s="1453"/>
      <c r="M41" s="1454"/>
      <c r="N41" s="1436" t="s">
        <v>434</v>
      </c>
      <c r="O41" s="1436"/>
      <c r="P41" s="1436"/>
      <c r="Q41" s="1437"/>
      <c r="R41" s="1389"/>
      <c r="S41" s="1390"/>
      <c r="T41" s="1390"/>
      <c r="U41" s="1390"/>
      <c r="V41" s="1390"/>
      <c r="W41" s="1390"/>
      <c r="X41" s="1391"/>
      <c r="Y41" s="1389"/>
      <c r="Z41" s="1390"/>
      <c r="AA41" s="1390"/>
      <c r="AB41" s="1390"/>
      <c r="AC41" s="1390"/>
      <c r="AD41" s="1390"/>
      <c r="AE41" s="1389"/>
      <c r="AF41" s="1390"/>
      <c r="AG41" s="1390"/>
      <c r="AH41" s="1390"/>
      <c r="AI41" s="1390"/>
      <c r="AJ41" s="1391"/>
      <c r="AK41" s="1390"/>
      <c r="AL41" s="1390"/>
      <c r="AM41" s="1390"/>
      <c r="AN41" s="1390"/>
      <c r="AO41" s="1391"/>
      <c r="AP41" s="259"/>
      <c r="AQ41" s="268"/>
      <c r="AR41" s="262"/>
      <c r="AS41" s="1440"/>
      <c r="AT41" s="1441"/>
      <c r="AU41" s="1441"/>
      <c r="AV41" s="1441"/>
      <c r="AW41" s="1441"/>
      <c r="AX41" s="1441"/>
      <c r="AY41" s="1442"/>
      <c r="AZ41" s="1395"/>
      <c r="BA41" s="1396"/>
      <c r="BB41" s="1396"/>
      <c r="BC41" s="1396"/>
      <c r="BD41" s="1396"/>
      <c r="BE41" s="1396"/>
      <c r="BF41" s="1396"/>
      <c r="BG41" s="1396"/>
      <c r="BH41" s="1396"/>
      <c r="BI41" s="1396"/>
      <c r="BJ41" s="1397"/>
      <c r="BK41" s="259"/>
      <c r="BL41" s="1433"/>
      <c r="BM41" s="1434"/>
      <c r="BN41" s="1434"/>
      <c r="BO41" s="1434"/>
      <c r="BP41" s="1434"/>
      <c r="BQ41" s="1434"/>
      <c r="BR41" s="1434"/>
      <c r="BS41" s="1434"/>
      <c r="BT41" s="1435"/>
      <c r="BU41" s="1392"/>
      <c r="BV41" s="1393"/>
      <c r="BW41" s="1393"/>
      <c r="BX41" s="1393"/>
      <c r="BY41" s="1393"/>
      <c r="BZ41" s="1393"/>
      <c r="CA41" s="1393"/>
      <c r="CB41" s="1393"/>
      <c r="CC41" s="1393"/>
      <c r="CD41" s="1393"/>
      <c r="CE41" s="1394"/>
    </row>
    <row r="42" spans="1:83" ht="13.5" customHeight="1">
      <c r="A42" s="268"/>
      <c r="B42" s="1387"/>
      <c r="C42" s="1387"/>
      <c r="D42" s="1387"/>
      <c r="E42" s="1387"/>
      <c r="F42" s="1387"/>
      <c r="G42" s="269"/>
      <c r="H42" s="1455"/>
      <c r="I42" s="1456"/>
      <c r="J42" s="1456"/>
      <c r="K42" s="1456"/>
      <c r="L42" s="1456"/>
      <c r="M42" s="1457"/>
      <c r="N42" s="1438"/>
      <c r="O42" s="1438"/>
      <c r="P42" s="1438"/>
      <c r="Q42" s="1439"/>
      <c r="R42" s="1395"/>
      <c r="S42" s="1396"/>
      <c r="T42" s="1396"/>
      <c r="U42" s="1396"/>
      <c r="V42" s="1396"/>
      <c r="W42" s="1396"/>
      <c r="X42" s="1397"/>
      <c r="Y42" s="1395"/>
      <c r="Z42" s="1396"/>
      <c r="AA42" s="1396"/>
      <c r="AB42" s="1396"/>
      <c r="AC42" s="1396"/>
      <c r="AD42" s="1396"/>
      <c r="AE42" s="1395"/>
      <c r="AF42" s="1396"/>
      <c r="AG42" s="1396"/>
      <c r="AH42" s="1396"/>
      <c r="AI42" s="1396"/>
      <c r="AJ42" s="1397"/>
      <c r="AK42" s="1396"/>
      <c r="AL42" s="1396"/>
      <c r="AM42" s="1396"/>
      <c r="AN42" s="1396"/>
      <c r="AO42" s="1397"/>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65"/>
      <c r="BM42" s="259"/>
      <c r="BN42" s="1430" t="s">
        <v>442</v>
      </c>
      <c r="BO42" s="1431"/>
      <c r="BP42" s="1431"/>
      <c r="BQ42" s="1431"/>
      <c r="BR42" s="1431"/>
      <c r="BS42" s="1431"/>
      <c r="BT42" s="1432"/>
      <c r="BU42" s="1389"/>
      <c r="BV42" s="1390"/>
      <c r="BW42" s="1390"/>
      <c r="BX42" s="1390"/>
      <c r="BY42" s="1390"/>
      <c r="BZ42" s="1390"/>
      <c r="CA42" s="1390"/>
      <c r="CB42" s="1390"/>
      <c r="CC42" s="1390"/>
      <c r="CD42" s="1390"/>
      <c r="CE42" s="1391"/>
    </row>
    <row r="43" spans="1:83" ht="6" customHeight="1">
      <c r="A43" s="259"/>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65"/>
      <c r="BM43" s="259"/>
      <c r="BN43" s="1433"/>
      <c r="BO43" s="1434"/>
      <c r="BP43" s="1434"/>
      <c r="BQ43" s="1434"/>
      <c r="BR43" s="1434"/>
      <c r="BS43" s="1434"/>
      <c r="BT43" s="1435"/>
      <c r="BU43" s="1392"/>
      <c r="BV43" s="1393"/>
      <c r="BW43" s="1393"/>
      <c r="BX43" s="1393"/>
      <c r="BY43" s="1393"/>
      <c r="BZ43" s="1393"/>
      <c r="CA43" s="1393"/>
      <c r="CB43" s="1393"/>
      <c r="CC43" s="1393"/>
      <c r="CD43" s="1393"/>
      <c r="CE43" s="1394"/>
    </row>
    <row r="44" spans="1:83" ht="13.5" customHeight="1">
      <c r="A44" s="263"/>
      <c r="B44" s="1369" t="s">
        <v>444</v>
      </c>
      <c r="C44" s="1369"/>
      <c r="D44" s="1369"/>
      <c r="E44" s="1369"/>
      <c r="F44" s="1369"/>
      <c r="G44" s="264"/>
      <c r="H44" s="1374" t="str">
        <f>入力用!B19</f>
        <v>△△　△△</v>
      </c>
      <c r="I44" s="1375"/>
      <c r="J44" s="1375"/>
      <c r="K44" s="1375"/>
      <c r="L44" s="1375"/>
      <c r="M44" s="1375"/>
      <c r="N44" s="1375"/>
      <c r="O44" s="1375"/>
      <c r="P44" s="1375"/>
      <c r="Q44" s="1375"/>
      <c r="R44" s="1375"/>
      <c r="S44" s="1375"/>
      <c r="T44" s="1375"/>
      <c r="U44" s="1376"/>
      <c r="V44" s="263"/>
      <c r="W44" s="1428" t="s">
        <v>445</v>
      </c>
      <c r="X44" s="1428"/>
      <c r="Y44" s="1428"/>
      <c r="Z44" s="1428"/>
      <c r="AA44" s="1428"/>
      <c r="AB44" s="264"/>
      <c r="AC44" s="1374"/>
      <c r="AD44" s="1375"/>
      <c r="AE44" s="1375"/>
      <c r="AF44" s="1375"/>
      <c r="AG44" s="1375"/>
      <c r="AH44" s="1375"/>
      <c r="AI44" s="1375"/>
      <c r="AJ44" s="1375"/>
      <c r="AK44" s="1375"/>
      <c r="AL44" s="1375"/>
      <c r="AM44" s="1375"/>
      <c r="AN44" s="1375"/>
      <c r="AO44" s="1376"/>
      <c r="AP44" s="259"/>
      <c r="AQ44" s="259"/>
      <c r="AR44" s="259"/>
      <c r="AS44" s="259"/>
      <c r="AT44" s="259"/>
      <c r="AU44" s="259"/>
      <c r="AV44" s="259"/>
      <c r="AW44" s="259"/>
      <c r="AX44" s="259"/>
      <c r="AY44" s="259"/>
      <c r="AZ44" s="259"/>
      <c r="BA44" s="259"/>
      <c r="BB44" s="259"/>
      <c r="BC44" s="259"/>
      <c r="BD44" s="259"/>
      <c r="BE44" s="259"/>
      <c r="BF44" s="259"/>
      <c r="BG44" s="259"/>
      <c r="BH44" s="259"/>
      <c r="BI44" s="259"/>
      <c r="BJ44" s="259"/>
      <c r="BK44" s="259"/>
      <c r="BL44" s="265"/>
      <c r="BM44" s="259"/>
      <c r="BN44" s="1389" t="s">
        <v>446</v>
      </c>
      <c r="BO44" s="1390"/>
      <c r="BP44" s="1390"/>
      <c r="BQ44" s="1390"/>
      <c r="BR44" s="1390"/>
      <c r="BS44" s="1390"/>
      <c r="BT44" s="1391"/>
      <c r="BU44" s="1389"/>
      <c r="BV44" s="1390"/>
      <c r="BW44" s="1390"/>
      <c r="BX44" s="1390"/>
      <c r="BY44" s="1390"/>
      <c r="BZ44" s="1390"/>
      <c r="CA44" s="1390"/>
      <c r="CB44" s="1390"/>
      <c r="CC44" s="1390"/>
      <c r="CD44" s="1390"/>
      <c r="CE44" s="1391"/>
    </row>
    <row r="45" spans="1:83" ht="13.5" customHeight="1">
      <c r="A45" s="268"/>
      <c r="B45" s="1372"/>
      <c r="C45" s="1372"/>
      <c r="D45" s="1372"/>
      <c r="E45" s="1372"/>
      <c r="F45" s="1372"/>
      <c r="G45" s="269"/>
      <c r="H45" s="1377"/>
      <c r="I45" s="1378"/>
      <c r="J45" s="1378"/>
      <c r="K45" s="1378"/>
      <c r="L45" s="1378"/>
      <c r="M45" s="1378"/>
      <c r="N45" s="1378"/>
      <c r="O45" s="1378"/>
      <c r="P45" s="1378"/>
      <c r="Q45" s="1378"/>
      <c r="R45" s="1378"/>
      <c r="S45" s="1378"/>
      <c r="T45" s="1378"/>
      <c r="U45" s="1379"/>
      <c r="V45" s="268"/>
      <c r="W45" s="1429"/>
      <c r="X45" s="1429"/>
      <c r="Y45" s="1429"/>
      <c r="Z45" s="1429"/>
      <c r="AA45" s="1429"/>
      <c r="AB45" s="269"/>
      <c r="AC45" s="1377"/>
      <c r="AD45" s="1378"/>
      <c r="AE45" s="1378"/>
      <c r="AF45" s="1378"/>
      <c r="AG45" s="1378"/>
      <c r="AH45" s="1378"/>
      <c r="AI45" s="1378"/>
      <c r="AJ45" s="1378"/>
      <c r="AK45" s="1378"/>
      <c r="AL45" s="1378"/>
      <c r="AM45" s="1378"/>
      <c r="AN45" s="1378"/>
      <c r="AO45" s="1379"/>
      <c r="AP45" s="259"/>
      <c r="AQ45" s="259"/>
      <c r="AR45" s="259"/>
      <c r="AS45" s="259"/>
      <c r="AT45" s="259"/>
      <c r="AU45" s="259"/>
      <c r="AV45" s="259"/>
      <c r="AW45" s="259"/>
      <c r="AX45" s="259"/>
      <c r="AY45" s="259"/>
      <c r="AZ45" s="259"/>
      <c r="BA45" s="259"/>
      <c r="BB45" s="259"/>
      <c r="BC45" s="259"/>
      <c r="BD45" s="259"/>
      <c r="BE45" s="259"/>
      <c r="BF45" s="259"/>
      <c r="BG45" s="259"/>
      <c r="BH45" s="259"/>
      <c r="BI45" s="259"/>
      <c r="BJ45" s="259"/>
      <c r="BK45" s="259"/>
      <c r="BL45" s="268"/>
      <c r="BM45" s="262"/>
      <c r="BN45" s="1395"/>
      <c r="BO45" s="1396"/>
      <c r="BP45" s="1396"/>
      <c r="BQ45" s="1396"/>
      <c r="BR45" s="1396"/>
      <c r="BS45" s="1396"/>
      <c r="BT45" s="1397"/>
      <c r="BU45" s="1395"/>
      <c r="BV45" s="1396"/>
      <c r="BW45" s="1396"/>
      <c r="BX45" s="1396"/>
      <c r="BY45" s="1396"/>
      <c r="BZ45" s="1396"/>
      <c r="CA45" s="1396"/>
      <c r="CB45" s="1396"/>
      <c r="CC45" s="1396"/>
      <c r="CD45" s="1396"/>
      <c r="CE45" s="1397"/>
    </row>
    <row r="46" spans="1:83" ht="6" customHeight="1">
      <c r="A46" s="259"/>
      <c r="B46" s="282"/>
      <c r="C46" s="282"/>
      <c r="D46" s="282"/>
      <c r="E46" s="282"/>
      <c r="F46" s="282"/>
      <c r="G46" s="259"/>
      <c r="H46" s="259"/>
      <c r="I46" s="259"/>
      <c r="J46" s="259"/>
      <c r="K46" s="259"/>
      <c r="L46" s="259"/>
      <c r="M46" s="259"/>
      <c r="N46" s="259"/>
      <c r="O46" s="259"/>
      <c r="P46" s="259"/>
      <c r="Q46" s="259"/>
      <c r="R46" s="259"/>
      <c r="S46" s="259"/>
      <c r="T46" s="259"/>
      <c r="U46" s="259"/>
      <c r="V46" s="259"/>
      <c r="W46" s="283"/>
      <c r="X46" s="283"/>
      <c r="Y46" s="283"/>
      <c r="Z46" s="283"/>
      <c r="AA46" s="283"/>
      <c r="AB46" s="259"/>
      <c r="AC46" s="259"/>
      <c r="AD46" s="259"/>
      <c r="AE46" s="259"/>
      <c r="AF46" s="259"/>
      <c r="AG46" s="259"/>
      <c r="AH46" s="259"/>
      <c r="AI46" s="259"/>
      <c r="AJ46" s="259"/>
      <c r="AK46" s="259"/>
      <c r="AL46" s="259"/>
      <c r="AM46" s="259"/>
      <c r="AN46" s="259"/>
      <c r="AO46" s="259"/>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row>
    <row r="47" spans="1:83" ht="13.5" customHeight="1">
      <c r="A47" s="263"/>
      <c r="B47" s="1369" t="s">
        <v>447</v>
      </c>
      <c r="C47" s="1406"/>
      <c r="D47" s="1406"/>
      <c r="E47" s="1406"/>
      <c r="F47" s="1406"/>
      <c r="G47" s="264"/>
      <c r="H47" s="1374"/>
      <c r="I47" s="1375"/>
      <c r="J47" s="1375"/>
      <c r="K47" s="1375"/>
      <c r="L47" s="1375"/>
      <c r="M47" s="1375"/>
      <c r="N47" s="1375"/>
      <c r="O47" s="1375"/>
      <c r="P47" s="1375"/>
      <c r="Q47" s="1375"/>
      <c r="R47" s="1375"/>
      <c r="S47" s="1375"/>
      <c r="T47" s="1375"/>
      <c r="U47" s="1376"/>
      <c r="V47" s="263"/>
      <c r="W47" s="1428" t="s">
        <v>445</v>
      </c>
      <c r="X47" s="1428"/>
      <c r="Y47" s="1428"/>
      <c r="Z47" s="1428"/>
      <c r="AA47" s="1428"/>
      <c r="AB47" s="264"/>
      <c r="AC47" s="1374"/>
      <c r="AD47" s="1375"/>
      <c r="AE47" s="1375"/>
      <c r="AF47" s="1375"/>
      <c r="AG47" s="1375"/>
      <c r="AH47" s="1375"/>
      <c r="AI47" s="1375"/>
      <c r="AJ47" s="1375"/>
      <c r="AK47" s="1375"/>
      <c r="AL47" s="1375"/>
      <c r="AM47" s="1375"/>
      <c r="AN47" s="1375"/>
      <c r="AO47" s="1376"/>
      <c r="AP47" s="259"/>
      <c r="AQ47" s="1380" t="s">
        <v>448</v>
      </c>
      <c r="AR47" s="1381"/>
      <c r="AS47" s="1381"/>
      <c r="AT47" s="1381"/>
      <c r="AU47" s="1381"/>
      <c r="AV47" s="1381"/>
      <c r="AW47" s="1381"/>
      <c r="AX47" s="1382"/>
      <c r="AY47" s="1389" t="s">
        <v>449</v>
      </c>
      <c r="AZ47" s="1390"/>
      <c r="BA47" s="1390"/>
      <c r="BB47" s="1390"/>
      <c r="BC47" s="1390"/>
      <c r="BD47" s="1390"/>
      <c r="BE47" s="1391"/>
      <c r="BF47" s="1380" t="s">
        <v>450</v>
      </c>
      <c r="BG47" s="1381"/>
      <c r="BH47" s="1381"/>
      <c r="BI47" s="1381"/>
      <c r="BJ47" s="1381"/>
      <c r="BK47" s="1381"/>
      <c r="BL47" s="1382"/>
      <c r="BM47" s="1389" t="s">
        <v>451</v>
      </c>
      <c r="BN47" s="1390"/>
      <c r="BO47" s="1390"/>
      <c r="BP47" s="1390"/>
      <c r="BQ47" s="1390"/>
      <c r="BR47" s="1390"/>
      <c r="BS47" s="1391"/>
      <c r="BT47" s="1381" t="s">
        <v>452</v>
      </c>
      <c r="BU47" s="1381"/>
      <c r="BV47" s="1381"/>
      <c r="BW47" s="1381"/>
      <c r="BX47" s="1381"/>
      <c r="BY47" s="1382"/>
      <c r="BZ47" s="1390" t="s">
        <v>449</v>
      </c>
      <c r="CA47" s="1390"/>
      <c r="CB47" s="1390"/>
      <c r="CC47" s="1390"/>
      <c r="CD47" s="1390"/>
      <c r="CE47" s="1391"/>
    </row>
    <row r="48" spans="1:83" ht="13.5" customHeight="1">
      <c r="A48" s="268"/>
      <c r="B48" s="1409"/>
      <c r="C48" s="1409"/>
      <c r="D48" s="1409"/>
      <c r="E48" s="1409"/>
      <c r="F48" s="1409"/>
      <c r="G48" s="269"/>
      <c r="H48" s="1377"/>
      <c r="I48" s="1378"/>
      <c r="J48" s="1378"/>
      <c r="K48" s="1378"/>
      <c r="L48" s="1378"/>
      <c r="M48" s="1378"/>
      <c r="N48" s="1378"/>
      <c r="O48" s="1378"/>
      <c r="P48" s="1378"/>
      <c r="Q48" s="1378"/>
      <c r="R48" s="1378"/>
      <c r="S48" s="1378"/>
      <c r="T48" s="1378"/>
      <c r="U48" s="1379"/>
      <c r="V48" s="268"/>
      <c r="W48" s="1429"/>
      <c r="X48" s="1429"/>
      <c r="Y48" s="1429"/>
      <c r="Z48" s="1429"/>
      <c r="AA48" s="1429"/>
      <c r="AB48" s="269"/>
      <c r="AC48" s="1377"/>
      <c r="AD48" s="1378"/>
      <c r="AE48" s="1378"/>
      <c r="AF48" s="1378"/>
      <c r="AG48" s="1378"/>
      <c r="AH48" s="1378"/>
      <c r="AI48" s="1378"/>
      <c r="AJ48" s="1378"/>
      <c r="AK48" s="1378"/>
      <c r="AL48" s="1378"/>
      <c r="AM48" s="1378"/>
      <c r="AN48" s="1378"/>
      <c r="AO48" s="1379"/>
      <c r="AP48" s="259"/>
      <c r="AQ48" s="1383"/>
      <c r="AR48" s="1384"/>
      <c r="AS48" s="1384"/>
      <c r="AT48" s="1384"/>
      <c r="AU48" s="1384"/>
      <c r="AV48" s="1384"/>
      <c r="AW48" s="1384"/>
      <c r="AX48" s="1385"/>
      <c r="AY48" s="1392"/>
      <c r="AZ48" s="1393"/>
      <c r="BA48" s="1393"/>
      <c r="BB48" s="1393"/>
      <c r="BC48" s="1393"/>
      <c r="BD48" s="1393"/>
      <c r="BE48" s="1394"/>
      <c r="BF48" s="1383"/>
      <c r="BG48" s="1384"/>
      <c r="BH48" s="1384"/>
      <c r="BI48" s="1384"/>
      <c r="BJ48" s="1384"/>
      <c r="BK48" s="1384"/>
      <c r="BL48" s="1385"/>
      <c r="BM48" s="1392"/>
      <c r="BN48" s="1393"/>
      <c r="BO48" s="1393"/>
      <c r="BP48" s="1393"/>
      <c r="BQ48" s="1393"/>
      <c r="BR48" s="1393"/>
      <c r="BS48" s="1394"/>
      <c r="BT48" s="1384"/>
      <c r="BU48" s="1384"/>
      <c r="BV48" s="1384"/>
      <c r="BW48" s="1384"/>
      <c r="BX48" s="1384"/>
      <c r="BY48" s="1385"/>
      <c r="BZ48" s="1393"/>
      <c r="CA48" s="1393"/>
      <c r="CB48" s="1393"/>
      <c r="CC48" s="1393"/>
      <c r="CD48" s="1393"/>
      <c r="CE48" s="1394"/>
    </row>
    <row r="49" spans="1:83" ht="16.5" customHeight="1">
      <c r="A49" s="263"/>
      <c r="B49" s="1369" t="s">
        <v>453</v>
      </c>
      <c r="C49" s="1369"/>
      <c r="D49" s="1369"/>
      <c r="E49" s="1369"/>
      <c r="F49" s="1369"/>
      <c r="G49" s="264"/>
      <c r="H49" s="1374">
        <f>入力用!B24</f>
        <v>0</v>
      </c>
      <c r="I49" s="1375"/>
      <c r="J49" s="1375"/>
      <c r="K49" s="1375"/>
      <c r="L49" s="1375"/>
      <c r="M49" s="1375"/>
      <c r="N49" s="1375"/>
      <c r="O49" s="1375"/>
      <c r="P49" s="1375"/>
      <c r="Q49" s="1375"/>
      <c r="R49" s="1375"/>
      <c r="S49" s="1375"/>
      <c r="T49" s="1375"/>
      <c r="U49" s="1376"/>
      <c r="V49" s="263"/>
      <c r="W49" s="1428" t="s">
        <v>445</v>
      </c>
      <c r="X49" s="1428"/>
      <c r="Y49" s="1428"/>
      <c r="Z49" s="1428"/>
      <c r="AA49" s="1428"/>
      <c r="AB49" s="264"/>
      <c r="AC49" s="1374"/>
      <c r="AD49" s="1375"/>
      <c r="AE49" s="1375"/>
      <c r="AF49" s="1375"/>
      <c r="AG49" s="1375"/>
      <c r="AH49" s="1375"/>
      <c r="AI49" s="1375"/>
      <c r="AJ49" s="1375"/>
      <c r="AK49" s="1375"/>
      <c r="AL49" s="1375"/>
      <c r="AM49" s="1375"/>
      <c r="AN49" s="1375"/>
      <c r="AO49" s="1376"/>
      <c r="AP49" s="259"/>
      <c r="AQ49" s="1386"/>
      <c r="AR49" s="1387"/>
      <c r="AS49" s="1387"/>
      <c r="AT49" s="1387"/>
      <c r="AU49" s="1387"/>
      <c r="AV49" s="1387"/>
      <c r="AW49" s="1387"/>
      <c r="AX49" s="1388"/>
      <c r="AY49" s="1395"/>
      <c r="AZ49" s="1396"/>
      <c r="BA49" s="1396"/>
      <c r="BB49" s="1396"/>
      <c r="BC49" s="1396"/>
      <c r="BD49" s="1396"/>
      <c r="BE49" s="1397"/>
      <c r="BF49" s="1386"/>
      <c r="BG49" s="1387"/>
      <c r="BH49" s="1387"/>
      <c r="BI49" s="1387"/>
      <c r="BJ49" s="1387"/>
      <c r="BK49" s="1387"/>
      <c r="BL49" s="1388"/>
      <c r="BM49" s="1395"/>
      <c r="BN49" s="1396"/>
      <c r="BO49" s="1396"/>
      <c r="BP49" s="1396"/>
      <c r="BQ49" s="1396"/>
      <c r="BR49" s="1396"/>
      <c r="BS49" s="1397"/>
      <c r="BT49" s="1387"/>
      <c r="BU49" s="1387"/>
      <c r="BV49" s="1387"/>
      <c r="BW49" s="1387"/>
      <c r="BX49" s="1387"/>
      <c r="BY49" s="1388"/>
      <c r="BZ49" s="1396"/>
      <c r="CA49" s="1396"/>
      <c r="CB49" s="1396"/>
      <c r="CC49" s="1396"/>
      <c r="CD49" s="1396"/>
      <c r="CE49" s="1397"/>
    </row>
    <row r="50" spans="1:83" ht="13.5" customHeight="1">
      <c r="A50" s="268"/>
      <c r="B50" s="1372"/>
      <c r="C50" s="1372"/>
      <c r="D50" s="1372"/>
      <c r="E50" s="1372"/>
      <c r="F50" s="1372"/>
      <c r="G50" s="269"/>
      <c r="H50" s="1377"/>
      <c r="I50" s="1378"/>
      <c r="J50" s="1378"/>
      <c r="K50" s="1378"/>
      <c r="L50" s="1378"/>
      <c r="M50" s="1378"/>
      <c r="N50" s="1378"/>
      <c r="O50" s="1378"/>
      <c r="P50" s="1378"/>
      <c r="Q50" s="1378"/>
      <c r="R50" s="1378"/>
      <c r="S50" s="1378"/>
      <c r="T50" s="1378"/>
      <c r="U50" s="1379"/>
      <c r="V50" s="268"/>
      <c r="W50" s="1429"/>
      <c r="X50" s="1429"/>
      <c r="Y50" s="1429"/>
      <c r="Z50" s="1429"/>
      <c r="AA50" s="1429"/>
      <c r="AB50" s="269"/>
      <c r="AC50" s="1377"/>
      <c r="AD50" s="1378"/>
      <c r="AE50" s="1378"/>
      <c r="AF50" s="1378"/>
      <c r="AG50" s="1378"/>
      <c r="AH50" s="1378"/>
      <c r="AI50" s="1378"/>
      <c r="AJ50" s="1378"/>
      <c r="AK50" s="1378"/>
      <c r="AL50" s="1378"/>
      <c r="AM50" s="1378"/>
      <c r="AN50" s="1378"/>
      <c r="AO50" s="1379"/>
      <c r="AP50" s="259"/>
      <c r="BK50" s="259"/>
    </row>
    <row r="51" spans="1:83" ht="13.5" customHeight="1">
      <c r="A51" s="263"/>
      <c r="B51" s="1411" t="s">
        <v>454</v>
      </c>
      <c r="C51" s="1411"/>
      <c r="D51" s="1411"/>
      <c r="E51" s="1411"/>
      <c r="F51" s="1411"/>
      <c r="G51" s="264"/>
      <c r="H51" s="1399" t="s">
        <v>440</v>
      </c>
      <c r="I51" s="1421"/>
      <c r="J51" s="1421"/>
      <c r="K51" s="1363">
        <f>入力用!B23</f>
        <v>0</v>
      </c>
      <c r="L51" s="1424"/>
      <c r="M51" s="1424"/>
      <c r="N51" s="1424"/>
      <c r="O51" s="1424"/>
      <c r="P51" s="1424"/>
      <c r="Q51" s="1424"/>
      <c r="R51" s="1424"/>
      <c r="S51" s="1424"/>
      <c r="T51" s="1424"/>
      <c r="U51" s="1425"/>
      <c r="V51" s="263"/>
      <c r="W51" s="1413" t="s">
        <v>442</v>
      </c>
      <c r="X51" s="1413"/>
      <c r="Y51" s="1413"/>
      <c r="Z51" s="1413"/>
      <c r="AA51" s="1413"/>
      <c r="AB51" s="264"/>
      <c r="AC51" s="1374"/>
      <c r="AD51" s="1375"/>
      <c r="AE51" s="1375"/>
      <c r="AF51" s="1375"/>
      <c r="AG51" s="1375"/>
      <c r="AH51" s="1375"/>
      <c r="AI51" s="1375"/>
      <c r="AJ51" s="1375"/>
      <c r="AK51" s="1375"/>
      <c r="AL51" s="1375"/>
      <c r="AM51" s="1375"/>
      <c r="AN51" s="1375"/>
      <c r="AO51" s="1376"/>
      <c r="AP51" s="259"/>
      <c r="BK51" s="259"/>
    </row>
    <row r="52" spans="1:83" ht="13.5" customHeight="1">
      <c r="A52" s="268"/>
      <c r="B52" s="1412"/>
      <c r="C52" s="1412"/>
      <c r="D52" s="1412"/>
      <c r="E52" s="1412"/>
      <c r="F52" s="1412"/>
      <c r="G52" s="269"/>
      <c r="H52" s="1422"/>
      <c r="I52" s="1423"/>
      <c r="J52" s="1423"/>
      <c r="K52" s="1426"/>
      <c r="L52" s="1426"/>
      <c r="M52" s="1426"/>
      <c r="N52" s="1426"/>
      <c r="O52" s="1426"/>
      <c r="P52" s="1426"/>
      <c r="Q52" s="1426"/>
      <c r="R52" s="1426"/>
      <c r="S52" s="1426"/>
      <c r="T52" s="1426"/>
      <c r="U52" s="1427"/>
      <c r="V52" s="268"/>
      <c r="W52" s="1414"/>
      <c r="X52" s="1414"/>
      <c r="Y52" s="1414"/>
      <c r="Z52" s="1414"/>
      <c r="AA52" s="1414"/>
      <c r="AB52" s="269"/>
      <c r="AC52" s="1377"/>
      <c r="AD52" s="1378"/>
      <c r="AE52" s="1378"/>
      <c r="AF52" s="1378"/>
      <c r="AG52" s="1378"/>
      <c r="AH52" s="1378"/>
      <c r="AI52" s="1378"/>
      <c r="AJ52" s="1378"/>
      <c r="AK52" s="1378"/>
      <c r="AL52" s="1378"/>
      <c r="AM52" s="1378"/>
      <c r="AN52" s="1378"/>
      <c r="AO52" s="1379"/>
      <c r="AP52" s="259"/>
    </row>
    <row r="53" spans="1:83" ht="13.5" customHeight="1">
      <c r="A53" s="1415" t="s">
        <v>455</v>
      </c>
      <c r="B53" s="1416"/>
      <c r="C53" s="1416"/>
      <c r="D53" s="1416"/>
      <c r="E53" s="1416"/>
      <c r="F53" s="1416"/>
      <c r="G53" s="1417"/>
      <c r="H53" s="1399"/>
      <c r="I53" s="1400"/>
      <c r="J53" s="1400"/>
      <c r="K53" s="1400"/>
      <c r="L53" s="1400"/>
      <c r="M53" s="1400"/>
      <c r="N53" s="1400"/>
      <c r="O53" s="1400"/>
      <c r="P53" s="1400"/>
      <c r="Q53" s="1400"/>
      <c r="R53" s="1400"/>
      <c r="S53" s="1400"/>
      <c r="T53" s="1400"/>
      <c r="U53" s="1401"/>
      <c r="V53" s="263"/>
      <c r="W53" s="1413" t="s">
        <v>442</v>
      </c>
      <c r="X53" s="1413"/>
      <c r="Y53" s="1413"/>
      <c r="Z53" s="1413"/>
      <c r="AA53" s="1413"/>
      <c r="AB53" s="264"/>
      <c r="AC53" s="1374"/>
      <c r="AD53" s="1375"/>
      <c r="AE53" s="1375"/>
      <c r="AF53" s="1375"/>
      <c r="AG53" s="1375"/>
      <c r="AH53" s="1375"/>
      <c r="AI53" s="1375"/>
      <c r="AJ53" s="1375"/>
      <c r="AK53" s="1375"/>
      <c r="AL53" s="1375"/>
      <c r="AM53" s="1375"/>
      <c r="AN53" s="1375"/>
      <c r="AO53" s="1376"/>
      <c r="AP53" s="259"/>
    </row>
    <row r="54" spans="1:83" ht="13.5" customHeight="1">
      <c r="A54" s="1418"/>
      <c r="B54" s="1419"/>
      <c r="C54" s="1419"/>
      <c r="D54" s="1419"/>
      <c r="E54" s="1419"/>
      <c r="F54" s="1419"/>
      <c r="G54" s="1420"/>
      <c r="H54" s="1402"/>
      <c r="I54" s="1403"/>
      <c r="J54" s="1403"/>
      <c r="K54" s="1403"/>
      <c r="L54" s="1403"/>
      <c r="M54" s="1403"/>
      <c r="N54" s="1403"/>
      <c r="O54" s="1403"/>
      <c r="P54" s="1403"/>
      <c r="Q54" s="1403"/>
      <c r="R54" s="1403"/>
      <c r="S54" s="1403"/>
      <c r="T54" s="1403"/>
      <c r="U54" s="1404"/>
      <c r="V54" s="268"/>
      <c r="W54" s="1414"/>
      <c r="X54" s="1414"/>
      <c r="Y54" s="1414"/>
      <c r="Z54" s="1414"/>
      <c r="AA54" s="1414"/>
      <c r="AB54" s="269"/>
      <c r="AC54" s="1377"/>
      <c r="AD54" s="1378"/>
      <c r="AE54" s="1378"/>
      <c r="AF54" s="1378"/>
      <c r="AG54" s="1378"/>
      <c r="AH54" s="1378"/>
      <c r="AI54" s="1378"/>
      <c r="AJ54" s="1378"/>
      <c r="AK54" s="1378"/>
      <c r="AL54" s="1378"/>
      <c r="AM54" s="1378"/>
      <c r="AN54" s="1378"/>
      <c r="AO54" s="1379"/>
      <c r="AP54" s="259"/>
    </row>
    <row r="55" spans="1:83" ht="13.5" customHeight="1">
      <c r="A55" s="263"/>
      <c r="B55" s="1369" t="s">
        <v>456</v>
      </c>
      <c r="C55" s="1369"/>
      <c r="D55" s="1369"/>
      <c r="E55" s="1369"/>
      <c r="F55" s="1369"/>
      <c r="G55" s="264"/>
      <c r="H55" s="1399"/>
      <c r="I55" s="1400"/>
      <c r="J55" s="1400"/>
      <c r="K55" s="1400"/>
      <c r="L55" s="1400"/>
      <c r="M55" s="1400"/>
      <c r="N55" s="1400"/>
      <c r="O55" s="1400"/>
      <c r="P55" s="1400"/>
      <c r="Q55" s="1400"/>
      <c r="R55" s="1400"/>
      <c r="S55" s="1400"/>
      <c r="T55" s="1400"/>
      <c r="U55" s="1401"/>
      <c r="V55" s="263"/>
      <c r="W55" s="1369" t="s">
        <v>456</v>
      </c>
      <c r="X55" s="1369"/>
      <c r="Y55" s="1369"/>
      <c r="Z55" s="1369"/>
      <c r="AA55" s="1369"/>
      <c r="AB55" s="264"/>
      <c r="AC55" s="1374"/>
      <c r="AD55" s="1375"/>
      <c r="AE55" s="1375"/>
      <c r="AF55" s="1375"/>
      <c r="AG55" s="1375"/>
      <c r="AH55" s="1375"/>
      <c r="AI55" s="1375"/>
      <c r="AJ55" s="1375"/>
      <c r="AK55" s="1375"/>
      <c r="AL55" s="1375"/>
      <c r="AM55" s="1375"/>
      <c r="AN55" s="1375"/>
      <c r="AO55" s="1376"/>
      <c r="AP55" s="259"/>
      <c r="BL55" s="284"/>
      <c r="BM55" s="284"/>
      <c r="BN55" s="284"/>
      <c r="BO55" s="284"/>
      <c r="BP55" s="284"/>
      <c r="BQ55" s="284"/>
      <c r="BR55" s="284"/>
      <c r="BS55" s="284"/>
      <c r="BT55" s="284"/>
      <c r="BU55" s="284"/>
      <c r="BV55" s="284"/>
      <c r="BW55" s="284"/>
      <c r="BX55" s="284"/>
      <c r="BY55" s="284"/>
      <c r="BZ55" s="284"/>
      <c r="CA55" s="284"/>
      <c r="CB55" s="284"/>
      <c r="CC55" s="284"/>
      <c r="CD55" s="284"/>
      <c r="CE55" s="284"/>
    </row>
    <row r="56" spans="1:83" ht="13.5" customHeight="1">
      <c r="A56" s="265"/>
      <c r="B56" s="1398"/>
      <c r="C56" s="1398"/>
      <c r="D56" s="1398"/>
      <c r="E56" s="1398"/>
      <c r="F56" s="1398"/>
      <c r="G56" s="266"/>
      <c r="H56" s="1402"/>
      <c r="I56" s="1403"/>
      <c r="J56" s="1403"/>
      <c r="K56" s="1403"/>
      <c r="L56" s="1403"/>
      <c r="M56" s="1403"/>
      <c r="N56" s="1403"/>
      <c r="O56" s="1403"/>
      <c r="P56" s="1403"/>
      <c r="Q56" s="1403"/>
      <c r="R56" s="1403"/>
      <c r="S56" s="1403"/>
      <c r="T56" s="1403"/>
      <c r="U56" s="1404"/>
      <c r="V56" s="265"/>
      <c r="W56" s="1398"/>
      <c r="X56" s="1398"/>
      <c r="Y56" s="1398"/>
      <c r="Z56" s="1398"/>
      <c r="AA56" s="1398"/>
      <c r="AB56" s="266"/>
      <c r="AC56" s="1377"/>
      <c r="AD56" s="1378"/>
      <c r="AE56" s="1378"/>
      <c r="AF56" s="1378"/>
      <c r="AG56" s="1378"/>
      <c r="AH56" s="1378"/>
      <c r="AI56" s="1378"/>
      <c r="AJ56" s="1378"/>
      <c r="AK56" s="1378"/>
      <c r="AL56" s="1378"/>
      <c r="AM56" s="1378"/>
      <c r="AN56" s="1378"/>
      <c r="AO56" s="1379"/>
      <c r="AP56" s="259"/>
      <c r="BL56" s="284"/>
      <c r="BM56" s="284"/>
      <c r="BN56" s="284"/>
      <c r="BO56" s="284"/>
      <c r="BP56" s="284"/>
      <c r="BQ56" s="284"/>
      <c r="BR56" s="284"/>
      <c r="BS56" s="284"/>
      <c r="BT56" s="284"/>
      <c r="BU56" s="284"/>
      <c r="BV56" s="284"/>
      <c r="BW56" s="284"/>
      <c r="BX56" s="284"/>
      <c r="BY56" s="284"/>
      <c r="BZ56" s="284"/>
      <c r="CA56" s="284"/>
      <c r="CB56" s="284"/>
      <c r="CC56" s="284"/>
      <c r="CD56" s="284"/>
      <c r="CE56" s="284"/>
    </row>
    <row r="57" spans="1:83" ht="13.5" customHeight="1">
      <c r="A57" s="265"/>
      <c r="B57" s="259"/>
      <c r="C57" s="1405" t="s">
        <v>442</v>
      </c>
      <c r="D57" s="1406"/>
      <c r="E57" s="1406"/>
      <c r="F57" s="1406"/>
      <c r="G57" s="1407"/>
      <c r="H57" s="1374"/>
      <c r="I57" s="1375"/>
      <c r="J57" s="1375"/>
      <c r="K57" s="1375"/>
      <c r="L57" s="1375"/>
      <c r="M57" s="1375"/>
      <c r="N57" s="1375"/>
      <c r="O57" s="1375"/>
      <c r="P57" s="1375"/>
      <c r="Q57" s="1375"/>
      <c r="R57" s="1375"/>
      <c r="S57" s="1375"/>
      <c r="T57" s="1375"/>
      <c r="U57" s="1376"/>
      <c r="V57" s="265"/>
      <c r="W57" s="259"/>
      <c r="X57" s="1405" t="s">
        <v>442</v>
      </c>
      <c r="Y57" s="1406"/>
      <c r="Z57" s="1406"/>
      <c r="AA57" s="1406"/>
      <c r="AB57" s="1407"/>
      <c r="AC57" s="1374"/>
      <c r="AD57" s="1375"/>
      <c r="AE57" s="1375"/>
      <c r="AF57" s="1375"/>
      <c r="AG57" s="1375"/>
      <c r="AH57" s="1375"/>
      <c r="AI57" s="1375"/>
      <c r="AJ57" s="1375"/>
      <c r="AK57" s="1375"/>
      <c r="AL57" s="1375"/>
      <c r="AM57" s="1375"/>
      <c r="AN57" s="1375"/>
      <c r="AO57" s="1376"/>
      <c r="AP57" s="259"/>
      <c r="AQ57" s="284"/>
      <c r="AR57" s="284"/>
      <c r="AS57" s="284"/>
      <c r="AT57" s="284"/>
      <c r="AU57" s="284"/>
      <c r="AV57" s="284"/>
      <c r="AW57" s="284"/>
      <c r="AX57" s="284"/>
      <c r="AY57" s="284"/>
      <c r="AZ57" s="284"/>
      <c r="BA57" s="284"/>
      <c r="BB57" s="284"/>
      <c r="BC57" s="284"/>
      <c r="BD57" s="284"/>
      <c r="BE57" s="284"/>
      <c r="BF57" s="284"/>
      <c r="BG57" s="284"/>
      <c r="BH57" s="284"/>
      <c r="BI57" s="284"/>
      <c r="BJ57" s="284"/>
      <c r="BL57" s="284"/>
      <c r="BM57" s="284"/>
      <c r="BN57" s="284"/>
      <c r="BO57" s="284"/>
      <c r="BP57" s="284"/>
      <c r="BQ57" s="284"/>
      <c r="BR57" s="284"/>
      <c r="BS57" s="284"/>
      <c r="BT57" s="284"/>
      <c r="BU57" s="284"/>
      <c r="BV57" s="284"/>
      <c r="BW57" s="284"/>
      <c r="BX57" s="284"/>
      <c r="BY57" s="284"/>
      <c r="BZ57" s="284"/>
      <c r="CA57" s="284"/>
      <c r="CB57" s="284"/>
      <c r="CC57" s="284"/>
      <c r="CD57" s="284"/>
      <c r="CE57" s="284"/>
    </row>
    <row r="58" spans="1:83" ht="13.5" customHeight="1">
      <c r="A58" s="265"/>
      <c r="B58" s="259"/>
      <c r="C58" s="1408"/>
      <c r="D58" s="1409"/>
      <c r="E58" s="1409"/>
      <c r="F58" s="1409"/>
      <c r="G58" s="1410"/>
      <c r="H58" s="1377"/>
      <c r="I58" s="1378"/>
      <c r="J58" s="1378"/>
      <c r="K58" s="1378"/>
      <c r="L58" s="1378"/>
      <c r="M58" s="1378"/>
      <c r="N58" s="1378"/>
      <c r="O58" s="1378"/>
      <c r="P58" s="1378"/>
      <c r="Q58" s="1378"/>
      <c r="R58" s="1378"/>
      <c r="S58" s="1378"/>
      <c r="T58" s="1378"/>
      <c r="U58" s="1379"/>
      <c r="V58" s="265"/>
      <c r="W58" s="259"/>
      <c r="X58" s="1408"/>
      <c r="Y58" s="1409"/>
      <c r="Z58" s="1409"/>
      <c r="AA58" s="1409"/>
      <c r="AB58" s="1410"/>
      <c r="AC58" s="1377"/>
      <c r="AD58" s="1378"/>
      <c r="AE58" s="1378"/>
      <c r="AF58" s="1378"/>
      <c r="AG58" s="1378"/>
      <c r="AH58" s="1378"/>
      <c r="AI58" s="1378"/>
      <c r="AJ58" s="1378"/>
      <c r="AK58" s="1378"/>
      <c r="AL58" s="1378"/>
      <c r="AM58" s="1378"/>
      <c r="AN58" s="1378"/>
      <c r="AO58" s="1379"/>
      <c r="AP58" s="259"/>
      <c r="AQ58" s="284"/>
      <c r="AR58" s="284"/>
      <c r="AS58" s="284"/>
      <c r="AT58" s="284"/>
      <c r="AU58" s="284"/>
      <c r="AV58" s="284"/>
      <c r="AW58" s="284"/>
      <c r="AX58" s="284"/>
      <c r="AY58" s="284"/>
      <c r="AZ58" s="284"/>
      <c r="BA58" s="284"/>
      <c r="BB58" s="284"/>
      <c r="BC58" s="284"/>
      <c r="BD58" s="284"/>
      <c r="BE58" s="284"/>
      <c r="BF58" s="284"/>
      <c r="BG58" s="284"/>
      <c r="BH58" s="284"/>
      <c r="BI58" s="284"/>
      <c r="BJ58" s="284"/>
      <c r="BL58" s="284"/>
      <c r="BM58" s="1367"/>
      <c r="BN58" s="1367"/>
      <c r="BO58" s="1367"/>
      <c r="BP58" s="1367"/>
      <c r="BQ58" s="1367"/>
      <c r="BR58" s="1367"/>
      <c r="BS58" s="1367"/>
      <c r="BT58" s="1367"/>
      <c r="BU58" s="1367"/>
      <c r="BV58" s="1367"/>
      <c r="BW58" s="1367"/>
      <c r="BX58" s="1367"/>
      <c r="BY58" s="1367"/>
      <c r="BZ58" s="1367"/>
      <c r="CA58" s="1367"/>
      <c r="CB58" s="1367"/>
      <c r="CC58" s="1367"/>
      <c r="CD58" s="1367"/>
      <c r="CE58" s="1367"/>
    </row>
    <row r="59" spans="1:83" ht="13.5" customHeight="1">
      <c r="A59" s="265"/>
      <c r="B59" s="259"/>
      <c r="C59" s="1368" t="s">
        <v>457</v>
      </c>
      <c r="D59" s="1369"/>
      <c r="E59" s="1369"/>
      <c r="F59" s="1369"/>
      <c r="G59" s="1370"/>
      <c r="H59" s="1374"/>
      <c r="I59" s="1375"/>
      <c r="J59" s="1375"/>
      <c r="K59" s="1375"/>
      <c r="L59" s="1375"/>
      <c r="M59" s="1375"/>
      <c r="N59" s="1375"/>
      <c r="O59" s="1375"/>
      <c r="P59" s="1375"/>
      <c r="Q59" s="1375"/>
      <c r="R59" s="1375"/>
      <c r="S59" s="1375"/>
      <c r="T59" s="1375"/>
      <c r="U59" s="1376"/>
      <c r="V59" s="265"/>
      <c r="W59" s="259"/>
      <c r="X59" s="1368" t="s">
        <v>457</v>
      </c>
      <c r="Y59" s="1369"/>
      <c r="Z59" s="1369"/>
      <c r="AA59" s="1369"/>
      <c r="AB59" s="1370"/>
      <c r="AC59" s="1374"/>
      <c r="AD59" s="1375"/>
      <c r="AE59" s="1375"/>
      <c r="AF59" s="1375"/>
      <c r="AG59" s="1375"/>
      <c r="AH59" s="1375"/>
      <c r="AI59" s="1375"/>
      <c r="AJ59" s="1375"/>
      <c r="AK59" s="1375"/>
      <c r="AL59" s="1375"/>
      <c r="AM59" s="1375"/>
      <c r="AN59" s="1375"/>
      <c r="AO59" s="1376"/>
      <c r="AP59" s="259"/>
      <c r="AQ59" s="284"/>
      <c r="AR59" s="284"/>
      <c r="AS59" s="284"/>
      <c r="AT59" s="284"/>
      <c r="AU59" s="284"/>
      <c r="AV59" s="284"/>
      <c r="AW59" s="284"/>
      <c r="AX59" s="284"/>
      <c r="AY59" s="284"/>
      <c r="AZ59" s="284"/>
      <c r="BA59" s="284"/>
      <c r="BB59" s="284"/>
      <c r="BC59" s="284"/>
      <c r="BD59" s="284"/>
      <c r="BE59" s="284"/>
      <c r="BF59" s="284"/>
      <c r="BG59" s="284"/>
      <c r="BH59" s="284"/>
      <c r="BI59" s="284"/>
      <c r="BJ59" s="284"/>
    </row>
    <row r="60" spans="1:83" ht="9" customHeight="1">
      <c r="A60" s="268"/>
      <c r="B60" s="262"/>
      <c r="C60" s="1371"/>
      <c r="D60" s="1372"/>
      <c r="E60" s="1372"/>
      <c r="F60" s="1372"/>
      <c r="G60" s="1373"/>
      <c r="H60" s="1377"/>
      <c r="I60" s="1378"/>
      <c r="J60" s="1378"/>
      <c r="K60" s="1378"/>
      <c r="L60" s="1378"/>
      <c r="M60" s="1378"/>
      <c r="N60" s="1378"/>
      <c r="O60" s="1378"/>
      <c r="P60" s="1378"/>
      <c r="Q60" s="1378"/>
      <c r="R60" s="1378"/>
      <c r="S60" s="1378"/>
      <c r="T60" s="1378"/>
      <c r="U60" s="1379"/>
      <c r="V60" s="268"/>
      <c r="W60" s="262"/>
      <c r="X60" s="1371"/>
      <c r="Y60" s="1372"/>
      <c r="Z60" s="1372"/>
      <c r="AA60" s="1372"/>
      <c r="AB60" s="1373"/>
      <c r="AC60" s="1377"/>
      <c r="AD60" s="1378"/>
      <c r="AE60" s="1378"/>
      <c r="AF60" s="1378"/>
      <c r="AG60" s="1378"/>
      <c r="AH60" s="1378"/>
      <c r="AI60" s="1378"/>
      <c r="AJ60" s="1378"/>
      <c r="AK60" s="1378"/>
      <c r="AL60" s="1378"/>
      <c r="AM60" s="1378"/>
      <c r="AN60" s="1378"/>
      <c r="AO60" s="1379"/>
      <c r="AP60" s="259"/>
      <c r="AQ60" s="284"/>
      <c r="AR60" s="284"/>
      <c r="AS60" s="284"/>
      <c r="AT60" s="284"/>
      <c r="AU60" s="284"/>
      <c r="AV60" s="284"/>
      <c r="AW60" s="284"/>
      <c r="AX60" s="284"/>
      <c r="AY60" s="284"/>
      <c r="AZ60" s="284"/>
      <c r="BA60" s="284"/>
      <c r="BB60" s="284"/>
      <c r="BC60" s="284"/>
      <c r="BD60" s="284"/>
      <c r="BE60" s="284"/>
      <c r="BF60" s="284"/>
      <c r="BG60" s="284"/>
      <c r="BH60" s="284"/>
      <c r="BI60" s="284"/>
      <c r="BJ60" s="284"/>
    </row>
    <row r="61" spans="1:83" ht="12" customHeight="1">
      <c r="A61" s="259"/>
      <c r="B61" s="259"/>
      <c r="C61" s="285"/>
      <c r="D61" s="285"/>
      <c r="E61" s="285"/>
      <c r="F61" s="285"/>
      <c r="G61" s="285"/>
      <c r="H61" s="271"/>
      <c r="I61" s="271"/>
      <c r="J61" s="271"/>
      <c r="K61" s="271"/>
      <c r="L61" s="271"/>
      <c r="M61" s="271"/>
      <c r="N61" s="271"/>
      <c r="O61" s="271"/>
      <c r="P61" s="271"/>
      <c r="Q61" s="271"/>
      <c r="R61" s="271"/>
      <c r="S61" s="271"/>
      <c r="T61" s="271"/>
      <c r="U61" s="271"/>
      <c r="V61" s="271"/>
      <c r="W61" s="271"/>
      <c r="X61" s="286"/>
      <c r="Y61" s="286"/>
      <c r="Z61" s="286"/>
      <c r="AA61" s="286"/>
      <c r="AB61" s="286"/>
      <c r="AC61" s="271"/>
      <c r="AD61" s="271"/>
      <c r="AE61" s="271"/>
      <c r="AF61" s="271"/>
      <c r="AG61" s="271"/>
      <c r="AH61" s="271"/>
      <c r="AI61" s="271"/>
      <c r="AJ61" s="271"/>
      <c r="AK61" s="271"/>
      <c r="AL61" s="271"/>
      <c r="AM61" s="271"/>
      <c r="AN61" s="271"/>
      <c r="AO61" s="271"/>
      <c r="AP61" s="284"/>
      <c r="BK61" s="284"/>
    </row>
    <row r="62" spans="1:83" ht="12" customHeight="1">
      <c r="A62" s="1380" t="s">
        <v>448</v>
      </c>
      <c r="B62" s="1381"/>
      <c r="C62" s="1381"/>
      <c r="D62" s="1381"/>
      <c r="E62" s="1381"/>
      <c r="F62" s="1381"/>
      <c r="G62" s="1381"/>
      <c r="H62" s="1382"/>
      <c r="I62" s="1389" t="s">
        <v>449</v>
      </c>
      <c r="J62" s="1390"/>
      <c r="K62" s="1390"/>
      <c r="L62" s="1390"/>
      <c r="M62" s="1390"/>
      <c r="N62" s="1390"/>
      <c r="O62" s="1391"/>
      <c r="P62" s="1380" t="s">
        <v>458</v>
      </c>
      <c r="Q62" s="1381"/>
      <c r="R62" s="1381"/>
      <c r="S62" s="1381"/>
      <c r="T62" s="1381"/>
      <c r="U62" s="1381"/>
      <c r="V62" s="1382"/>
      <c r="W62" s="1389" t="s">
        <v>451</v>
      </c>
      <c r="X62" s="1390"/>
      <c r="Y62" s="1390"/>
      <c r="Z62" s="1390"/>
      <c r="AA62" s="1390"/>
      <c r="AB62" s="1390"/>
      <c r="AC62" s="1391"/>
      <c r="AD62" s="1381" t="s">
        <v>452</v>
      </c>
      <c r="AE62" s="1381"/>
      <c r="AF62" s="1381"/>
      <c r="AG62" s="1381"/>
      <c r="AH62" s="1381"/>
      <c r="AI62" s="1382"/>
      <c r="AJ62" s="1390" t="s">
        <v>449</v>
      </c>
      <c r="AK62" s="1390"/>
      <c r="AL62" s="1390"/>
      <c r="AM62" s="1390"/>
      <c r="AN62" s="1390"/>
      <c r="AO62" s="1391"/>
      <c r="AP62" s="284"/>
      <c r="BK62" s="284"/>
    </row>
    <row r="63" spans="1:83" ht="23.25" customHeight="1">
      <c r="A63" s="1383"/>
      <c r="B63" s="1384"/>
      <c r="C63" s="1384"/>
      <c r="D63" s="1384"/>
      <c r="E63" s="1384"/>
      <c r="F63" s="1384"/>
      <c r="G63" s="1384"/>
      <c r="H63" s="1385"/>
      <c r="I63" s="1392"/>
      <c r="J63" s="1393"/>
      <c r="K63" s="1393"/>
      <c r="L63" s="1393"/>
      <c r="M63" s="1393"/>
      <c r="N63" s="1393"/>
      <c r="O63" s="1394"/>
      <c r="P63" s="1383"/>
      <c r="Q63" s="1384"/>
      <c r="R63" s="1384"/>
      <c r="S63" s="1384"/>
      <c r="T63" s="1384"/>
      <c r="U63" s="1384"/>
      <c r="V63" s="1385"/>
      <c r="W63" s="1392"/>
      <c r="X63" s="1393"/>
      <c r="Y63" s="1393"/>
      <c r="Z63" s="1393"/>
      <c r="AA63" s="1393"/>
      <c r="AB63" s="1393"/>
      <c r="AC63" s="1394"/>
      <c r="AD63" s="1384"/>
      <c r="AE63" s="1384"/>
      <c r="AF63" s="1384"/>
      <c r="AG63" s="1384"/>
      <c r="AH63" s="1384"/>
      <c r="AI63" s="1385"/>
      <c r="AJ63" s="1393"/>
      <c r="AK63" s="1393"/>
      <c r="AL63" s="1393"/>
      <c r="AM63" s="1393"/>
      <c r="AN63" s="1393"/>
      <c r="AO63" s="1394"/>
      <c r="AP63" s="284"/>
      <c r="BK63" s="284"/>
    </row>
    <row r="64" spans="1:83" ht="12" customHeight="1">
      <c r="A64" s="1386"/>
      <c r="B64" s="1387"/>
      <c r="C64" s="1387"/>
      <c r="D64" s="1387"/>
      <c r="E64" s="1387"/>
      <c r="F64" s="1387"/>
      <c r="G64" s="1387"/>
      <c r="H64" s="1388"/>
      <c r="I64" s="1395"/>
      <c r="J64" s="1396"/>
      <c r="K64" s="1396"/>
      <c r="L64" s="1396"/>
      <c r="M64" s="1396"/>
      <c r="N64" s="1396"/>
      <c r="O64" s="1397"/>
      <c r="P64" s="1386"/>
      <c r="Q64" s="1387"/>
      <c r="R64" s="1387"/>
      <c r="S64" s="1387"/>
      <c r="T64" s="1387"/>
      <c r="U64" s="1387"/>
      <c r="V64" s="1388"/>
      <c r="W64" s="1395"/>
      <c r="X64" s="1396"/>
      <c r="Y64" s="1396"/>
      <c r="Z64" s="1396"/>
      <c r="AA64" s="1396"/>
      <c r="AB64" s="1396"/>
      <c r="AC64" s="1397"/>
      <c r="AD64" s="1387"/>
      <c r="AE64" s="1387"/>
      <c r="AF64" s="1387"/>
      <c r="AG64" s="1387"/>
      <c r="AH64" s="1387"/>
      <c r="AI64" s="1388"/>
      <c r="AJ64" s="1396"/>
      <c r="AK64" s="1396"/>
      <c r="AL64" s="1396"/>
      <c r="AM64" s="1396"/>
      <c r="AN64" s="1396"/>
      <c r="AO64" s="1397"/>
      <c r="AP64" s="284"/>
      <c r="BK64" s="284"/>
    </row>
    <row r="65" spans="1:41" ht="13.5" customHeight="1">
      <c r="A65" s="259"/>
      <c r="B65" s="259"/>
      <c r="C65" s="259"/>
      <c r="D65" s="259"/>
      <c r="E65" s="259"/>
      <c r="F65" s="259"/>
      <c r="G65" s="259"/>
      <c r="H65" s="1367"/>
      <c r="I65" s="1367"/>
      <c r="J65" s="1367"/>
      <c r="K65" s="1367"/>
      <c r="L65" s="1367"/>
      <c r="M65" s="1367"/>
      <c r="N65" s="1367"/>
      <c r="O65" s="1367"/>
      <c r="P65" s="1367"/>
      <c r="Q65" s="1367"/>
      <c r="R65" s="1367"/>
      <c r="S65" s="1367"/>
      <c r="T65" s="1367"/>
      <c r="U65" s="1367"/>
      <c r="V65" s="1367"/>
      <c r="W65" s="1367"/>
      <c r="X65" s="1367"/>
      <c r="Y65" s="1367"/>
      <c r="Z65" s="1367"/>
      <c r="AA65" s="1367"/>
      <c r="AB65" s="1367"/>
      <c r="AC65" s="1367"/>
      <c r="AD65" s="1367"/>
      <c r="AE65" s="1367"/>
      <c r="AF65" s="1367"/>
      <c r="AG65" s="1367"/>
      <c r="AH65" s="1367"/>
      <c r="AI65" s="1367"/>
      <c r="AJ65" s="1367"/>
      <c r="AK65" s="1367"/>
      <c r="AL65" s="1367"/>
      <c r="AM65" s="1367"/>
      <c r="AN65" s="1367"/>
      <c r="AO65" s="1367"/>
    </row>
  </sheetData>
  <mergeCells count="172">
    <mergeCell ref="A2:AO3"/>
    <mergeCell ref="AQ3:CE4"/>
    <mergeCell ref="AR5:AV7"/>
    <mergeCell ref="AX5:BK7"/>
    <mergeCell ref="BM5:BQ7"/>
    <mergeCell ref="BS5:CE7"/>
    <mergeCell ref="AR8:AV10"/>
    <mergeCell ref="AX8:CE9"/>
    <mergeCell ref="B9:F14"/>
    <mergeCell ref="H9:Q10"/>
    <mergeCell ref="R9:AE10"/>
    <mergeCell ref="AF9:AO10"/>
    <mergeCell ref="AX10:CE10"/>
    <mergeCell ref="H11:Q12"/>
    <mergeCell ref="R11:V11"/>
    <mergeCell ref="W11:AE12"/>
    <mergeCell ref="AF11:AO12"/>
    <mergeCell ref="AR11:AV13"/>
    <mergeCell ref="AX11:CE13"/>
    <mergeCell ref="R12:V12"/>
    <mergeCell ref="H13:Q14"/>
    <mergeCell ref="R13:V13"/>
    <mergeCell ref="W13:AE14"/>
    <mergeCell ref="AF13:AO14"/>
    <mergeCell ref="B16:F18"/>
    <mergeCell ref="AR18:AV23"/>
    <mergeCell ref="AX18:BG19"/>
    <mergeCell ref="BH18:BU19"/>
    <mergeCell ref="BV18:CE19"/>
    <mergeCell ref="B19:F21"/>
    <mergeCell ref="B22:F24"/>
    <mergeCell ref="W22:AA24"/>
    <mergeCell ref="AC22:AO24"/>
    <mergeCell ref="AX22:BG23"/>
    <mergeCell ref="BH22:BL22"/>
    <mergeCell ref="AX20:BG21"/>
    <mergeCell ref="BH20:BL20"/>
    <mergeCell ref="BM22:BU23"/>
    <mergeCell ref="BV22:CE23"/>
    <mergeCell ref="BH23:BL23"/>
    <mergeCell ref="BD29:BJ30"/>
    <mergeCell ref="BZ29:CE30"/>
    <mergeCell ref="BZ31:CE32"/>
    <mergeCell ref="R14:V14"/>
    <mergeCell ref="AR14:AV16"/>
    <mergeCell ref="BM20:BU21"/>
    <mergeCell ref="BV20:CE21"/>
    <mergeCell ref="BH21:BL21"/>
    <mergeCell ref="AX14:BK16"/>
    <mergeCell ref="BM14:BQ16"/>
    <mergeCell ref="BS14:CE16"/>
    <mergeCell ref="H16:AO16"/>
    <mergeCell ref="H18:AO18"/>
    <mergeCell ref="H19:AO19"/>
    <mergeCell ref="H21:AO21"/>
    <mergeCell ref="J22:U22"/>
    <mergeCell ref="J24:U24"/>
    <mergeCell ref="B26:F31"/>
    <mergeCell ref="I26:L27"/>
    <mergeCell ref="N26:AB27"/>
    <mergeCell ref="AC26:AO27"/>
    <mergeCell ref="BD27:BM28"/>
    <mergeCell ref="BN27:BV28"/>
    <mergeCell ref="I28:L29"/>
    <mergeCell ref="N28:AB29"/>
    <mergeCell ref="AC28:AO29"/>
    <mergeCell ref="AX29:BC32"/>
    <mergeCell ref="BK29:BR30"/>
    <mergeCell ref="BS29:BY30"/>
    <mergeCell ref="I30:L31"/>
    <mergeCell ref="N30:AB31"/>
    <mergeCell ref="AC30:AO31"/>
    <mergeCell ref="BD31:BJ32"/>
    <mergeCell ref="BK31:BR32"/>
    <mergeCell ref="BS31:BY32"/>
    <mergeCell ref="AR25:AV32"/>
    <mergeCell ref="AY25:BB28"/>
    <mergeCell ref="BD25:BM26"/>
    <mergeCell ref="BN25:BV26"/>
    <mergeCell ref="BW25:CE26"/>
    <mergeCell ref="BW27:CE28"/>
    <mergeCell ref="AS36:AY37"/>
    <mergeCell ref="AZ36:BJ37"/>
    <mergeCell ref="BL36:BT37"/>
    <mergeCell ref="BU36:CE37"/>
    <mergeCell ref="B33:F42"/>
    <mergeCell ref="I33:L36"/>
    <mergeCell ref="N33:W34"/>
    <mergeCell ref="X33:AF34"/>
    <mergeCell ref="AG33:AO34"/>
    <mergeCell ref="AQ34:AY35"/>
    <mergeCell ref="H37:M42"/>
    <mergeCell ref="N37:Q38"/>
    <mergeCell ref="R37:X38"/>
    <mergeCell ref="Y37:AD38"/>
    <mergeCell ref="AE37:AJ38"/>
    <mergeCell ref="AK37:AO38"/>
    <mergeCell ref="AQ38:AY39"/>
    <mergeCell ref="AZ38:BJ39"/>
    <mergeCell ref="BL38:BT39"/>
    <mergeCell ref="BU38:CE39"/>
    <mergeCell ref="AZ34:BJ35"/>
    <mergeCell ref="BL34:BT35"/>
    <mergeCell ref="BU34:CE35"/>
    <mergeCell ref="N35:W36"/>
    <mergeCell ref="B44:F45"/>
    <mergeCell ref="H44:U45"/>
    <mergeCell ref="W44:AA45"/>
    <mergeCell ref="AC44:AO45"/>
    <mergeCell ref="BN44:BT45"/>
    <mergeCell ref="BU44:CE45"/>
    <mergeCell ref="AZ40:BJ41"/>
    <mergeCell ref="BL40:BT41"/>
    <mergeCell ref="BU40:CE41"/>
    <mergeCell ref="N41:Q42"/>
    <mergeCell ref="R41:X42"/>
    <mergeCell ref="Y41:AD42"/>
    <mergeCell ref="AE41:AJ42"/>
    <mergeCell ref="AK41:AO42"/>
    <mergeCell ref="BN42:BT43"/>
    <mergeCell ref="BU42:CE43"/>
    <mergeCell ref="N39:Q40"/>
    <mergeCell ref="R39:X40"/>
    <mergeCell ref="Y39:AD40"/>
    <mergeCell ref="AE39:AJ40"/>
    <mergeCell ref="AK39:AO40"/>
    <mergeCell ref="AS40:AY41"/>
    <mergeCell ref="BT47:BY49"/>
    <mergeCell ref="BZ47:CE49"/>
    <mergeCell ref="B49:F50"/>
    <mergeCell ref="H49:U50"/>
    <mergeCell ref="W49:AA50"/>
    <mergeCell ref="AC49:AO50"/>
    <mergeCell ref="B47:F48"/>
    <mergeCell ref="H47:U48"/>
    <mergeCell ref="W47:AA48"/>
    <mergeCell ref="AC47:AO48"/>
    <mergeCell ref="AQ47:AX49"/>
    <mergeCell ref="AY47:BE49"/>
    <mergeCell ref="AC51:AO52"/>
    <mergeCell ref="A53:G54"/>
    <mergeCell ref="H53:U54"/>
    <mergeCell ref="W53:AA54"/>
    <mergeCell ref="AC53:AO54"/>
    <mergeCell ref="H51:J52"/>
    <mergeCell ref="K51:U52"/>
    <mergeCell ref="BF47:BL49"/>
    <mergeCell ref="BM47:BS49"/>
    <mergeCell ref="X35:AF36"/>
    <mergeCell ref="AG35:AO36"/>
    <mergeCell ref="H65:AO65"/>
    <mergeCell ref="BM58:CE58"/>
    <mergeCell ref="C59:G60"/>
    <mergeCell ref="H59:U60"/>
    <mergeCell ref="X59:AB60"/>
    <mergeCell ref="AC59:AO60"/>
    <mergeCell ref="A62:H64"/>
    <mergeCell ref="I62:O64"/>
    <mergeCell ref="P62:V64"/>
    <mergeCell ref="W62:AC64"/>
    <mergeCell ref="AD62:AI64"/>
    <mergeCell ref="AJ62:AO64"/>
    <mergeCell ref="B55:F56"/>
    <mergeCell ref="H55:U56"/>
    <mergeCell ref="W55:AA56"/>
    <mergeCell ref="AC55:AO56"/>
    <mergeCell ref="C57:G58"/>
    <mergeCell ref="H57:U58"/>
    <mergeCell ref="X57:AB58"/>
    <mergeCell ref="AC57:AO58"/>
    <mergeCell ref="B51:F52"/>
    <mergeCell ref="W51:AA52"/>
  </mergeCells>
  <phoneticPr fontId="2"/>
  <pageMargins left="0.75" right="0.67" top="0.52" bottom="0.35" header="0.52" footer="0.33"/>
  <pageSetup paperSize="8" scale="9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rgb="FFF8CBAD"/>
  </sheetPr>
  <dimension ref="A1:AG102"/>
  <sheetViews>
    <sheetView showGridLines="0" view="pageBreakPreview" zoomScale="60" zoomScaleNormal="10" zoomScalePageLayoutView="25" workbookViewId="0"/>
  </sheetViews>
  <sheetFormatPr defaultRowHeight="9.5"/>
  <cols>
    <col min="1" max="1" width="3.1796875" style="289" customWidth="1"/>
    <col min="2" max="2" width="19.1796875" style="289" customWidth="1"/>
    <col min="3" max="3" width="26.453125" style="289" customWidth="1"/>
    <col min="4" max="4" width="4.90625" style="289" customWidth="1"/>
    <col min="5" max="5" width="28" style="289" customWidth="1"/>
    <col min="6" max="8" width="4.6328125" style="289" customWidth="1"/>
    <col min="9" max="9" width="3.90625" style="289" customWidth="1"/>
    <col min="10" max="10" width="4.6328125" style="289" customWidth="1"/>
    <col min="11" max="11" width="5.6328125" style="289" customWidth="1"/>
    <col min="12" max="12" width="20.6328125" style="289" customWidth="1"/>
    <col min="13" max="14" width="4.6328125" style="289" customWidth="1"/>
    <col min="15" max="15" width="4.36328125" style="289" customWidth="1"/>
    <col min="16" max="18" width="5.6328125" style="289" customWidth="1"/>
    <col min="19" max="19" width="20.81640625" style="289" customWidth="1"/>
    <col min="20" max="20" width="4.6328125" style="289" customWidth="1"/>
    <col min="21" max="21" width="3.90625" style="289" customWidth="1"/>
    <col min="22" max="22" width="4.6328125" style="289" customWidth="1"/>
    <col min="23" max="25" width="5.6328125" style="289" customWidth="1"/>
    <col min="26" max="26" width="20.81640625" style="289" customWidth="1"/>
    <col min="27" max="27" width="4.6328125" style="289" customWidth="1"/>
    <col min="28" max="28" width="3.90625" style="289" customWidth="1"/>
    <col min="29" max="29" width="4.453125" style="289" customWidth="1"/>
    <col min="30" max="32" width="5.6328125" style="289" customWidth="1"/>
    <col min="33" max="33" width="20.6328125" style="289" customWidth="1"/>
    <col min="34" max="256" width="9" style="289"/>
    <col min="257" max="257" width="3.1796875" style="289" customWidth="1"/>
    <col min="258" max="258" width="19.1796875" style="289" customWidth="1"/>
    <col min="259" max="259" width="26.453125" style="289" customWidth="1"/>
    <col min="260" max="260" width="4.90625" style="289" customWidth="1"/>
    <col min="261" max="261" width="28" style="289" customWidth="1"/>
    <col min="262" max="264" width="4.6328125" style="289" customWidth="1"/>
    <col min="265" max="265" width="3.90625" style="289" customWidth="1"/>
    <col min="266" max="266" width="4.6328125" style="289" customWidth="1"/>
    <col min="267" max="267" width="5.6328125" style="289" customWidth="1"/>
    <col min="268" max="268" width="20.6328125" style="289" customWidth="1"/>
    <col min="269" max="270" width="4.6328125" style="289" customWidth="1"/>
    <col min="271" max="271" width="4.36328125" style="289" customWidth="1"/>
    <col min="272" max="274" width="5.6328125" style="289" customWidth="1"/>
    <col min="275" max="275" width="20.81640625" style="289" customWidth="1"/>
    <col min="276" max="276" width="4.6328125" style="289" customWidth="1"/>
    <col min="277" max="277" width="3.90625" style="289" customWidth="1"/>
    <col min="278" max="278" width="4.6328125" style="289" customWidth="1"/>
    <col min="279" max="281" width="5.6328125" style="289" customWidth="1"/>
    <col min="282" max="282" width="20.81640625" style="289" customWidth="1"/>
    <col min="283" max="283" width="4.6328125" style="289" customWidth="1"/>
    <col min="284" max="284" width="3.90625" style="289" customWidth="1"/>
    <col min="285" max="285" width="4.453125" style="289" customWidth="1"/>
    <col min="286" max="288" width="5.6328125" style="289" customWidth="1"/>
    <col min="289" max="289" width="20.6328125" style="289" customWidth="1"/>
    <col min="290" max="512" width="9" style="289"/>
    <col min="513" max="513" width="3.1796875" style="289" customWidth="1"/>
    <col min="514" max="514" width="19.1796875" style="289" customWidth="1"/>
    <col min="515" max="515" width="26.453125" style="289" customWidth="1"/>
    <col min="516" max="516" width="4.90625" style="289" customWidth="1"/>
    <col min="517" max="517" width="28" style="289" customWidth="1"/>
    <col min="518" max="520" width="4.6328125" style="289" customWidth="1"/>
    <col min="521" max="521" width="3.90625" style="289" customWidth="1"/>
    <col min="522" max="522" width="4.6328125" style="289" customWidth="1"/>
    <col min="523" max="523" width="5.6328125" style="289" customWidth="1"/>
    <col min="524" max="524" width="20.6328125" style="289" customWidth="1"/>
    <col min="525" max="526" width="4.6328125" style="289" customWidth="1"/>
    <col min="527" max="527" width="4.36328125" style="289" customWidth="1"/>
    <col min="528" max="530" width="5.6328125" style="289" customWidth="1"/>
    <col min="531" max="531" width="20.81640625" style="289" customWidth="1"/>
    <col min="532" max="532" width="4.6328125" style="289" customWidth="1"/>
    <col min="533" max="533" width="3.90625" style="289" customWidth="1"/>
    <col min="534" max="534" width="4.6328125" style="289" customWidth="1"/>
    <col min="535" max="537" width="5.6328125" style="289" customWidth="1"/>
    <col min="538" max="538" width="20.81640625" style="289" customWidth="1"/>
    <col min="539" max="539" width="4.6328125" style="289" customWidth="1"/>
    <col min="540" max="540" width="3.90625" style="289" customWidth="1"/>
    <col min="541" max="541" width="4.453125" style="289" customWidth="1"/>
    <col min="542" max="544" width="5.6328125" style="289" customWidth="1"/>
    <col min="545" max="545" width="20.6328125" style="289" customWidth="1"/>
    <col min="546" max="768" width="9" style="289"/>
    <col min="769" max="769" width="3.1796875" style="289" customWidth="1"/>
    <col min="770" max="770" width="19.1796875" style="289" customWidth="1"/>
    <col min="771" max="771" width="26.453125" style="289" customWidth="1"/>
    <col min="772" max="772" width="4.90625" style="289" customWidth="1"/>
    <col min="773" max="773" width="28" style="289" customWidth="1"/>
    <col min="774" max="776" width="4.6328125" style="289" customWidth="1"/>
    <col min="777" max="777" width="3.90625" style="289" customWidth="1"/>
    <col min="778" max="778" width="4.6328125" style="289" customWidth="1"/>
    <col min="779" max="779" width="5.6328125" style="289" customWidth="1"/>
    <col min="780" max="780" width="20.6328125" style="289" customWidth="1"/>
    <col min="781" max="782" width="4.6328125" style="289" customWidth="1"/>
    <col min="783" max="783" width="4.36328125" style="289" customWidth="1"/>
    <col min="784" max="786" width="5.6328125" style="289" customWidth="1"/>
    <col min="787" max="787" width="20.81640625" style="289" customWidth="1"/>
    <col min="788" max="788" width="4.6328125" style="289" customWidth="1"/>
    <col min="789" max="789" width="3.90625" style="289" customWidth="1"/>
    <col min="790" max="790" width="4.6328125" style="289" customWidth="1"/>
    <col min="791" max="793" width="5.6328125" style="289" customWidth="1"/>
    <col min="794" max="794" width="20.81640625" style="289" customWidth="1"/>
    <col min="795" max="795" width="4.6328125" style="289" customWidth="1"/>
    <col min="796" max="796" width="3.90625" style="289" customWidth="1"/>
    <col min="797" max="797" width="4.453125" style="289" customWidth="1"/>
    <col min="798" max="800" width="5.6328125" style="289" customWidth="1"/>
    <col min="801" max="801" width="20.6328125" style="289" customWidth="1"/>
    <col min="802" max="1024" width="9" style="289"/>
    <col min="1025" max="1025" width="3.1796875" style="289" customWidth="1"/>
    <col min="1026" max="1026" width="19.1796875" style="289" customWidth="1"/>
    <col min="1027" max="1027" width="26.453125" style="289" customWidth="1"/>
    <col min="1028" max="1028" width="4.90625" style="289" customWidth="1"/>
    <col min="1029" max="1029" width="28" style="289" customWidth="1"/>
    <col min="1030" max="1032" width="4.6328125" style="289" customWidth="1"/>
    <col min="1033" max="1033" width="3.90625" style="289" customWidth="1"/>
    <col min="1034" max="1034" width="4.6328125" style="289" customWidth="1"/>
    <col min="1035" max="1035" width="5.6328125" style="289" customWidth="1"/>
    <col min="1036" max="1036" width="20.6328125" style="289" customWidth="1"/>
    <col min="1037" max="1038" width="4.6328125" style="289" customWidth="1"/>
    <col min="1039" max="1039" width="4.36328125" style="289" customWidth="1"/>
    <col min="1040" max="1042" width="5.6328125" style="289" customWidth="1"/>
    <col min="1043" max="1043" width="20.81640625" style="289" customWidth="1"/>
    <col min="1044" max="1044" width="4.6328125" style="289" customWidth="1"/>
    <col min="1045" max="1045" width="3.90625" style="289" customWidth="1"/>
    <col min="1046" max="1046" width="4.6328125" style="289" customWidth="1"/>
    <col min="1047" max="1049" width="5.6328125" style="289" customWidth="1"/>
    <col min="1050" max="1050" width="20.81640625" style="289" customWidth="1"/>
    <col min="1051" max="1051" width="4.6328125" style="289" customWidth="1"/>
    <col min="1052" max="1052" width="3.90625" style="289" customWidth="1"/>
    <col min="1053" max="1053" width="4.453125" style="289" customWidth="1"/>
    <col min="1054" max="1056" width="5.6328125" style="289" customWidth="1"/>
    <col min="1057" max="1057" width="20.6328125" style="289" customWidth="1"/>
    <col min="1058" max="1280" width="9" style="289"/>
    <col min="1281" max="1281" width="3.1796875" style="289" customWidth="1"/>
    <col min="1282" max="1282" width="19.1796875" style="289" customWidth="1"/>
    <col min="1283" max="1283" width="26.453125" style="289" customWidth="1"/>
    <col min="1284" max="1284" width="4.90625" style="289" customWidth="1"/>
    <col min="1285" max="1285" width="28" style="289" customWidth="1"/>
    <col min="1286" max="1288" width="4.6328125" style="289" customWidth="1"/>
    <col min="1289" max="1289" width="3.90625" style="289" customWidth="1"/>
    <col min="1290" max="1290" width="4.6328125" style="289" customWidth="1"/>
    <col min="1291" max="1291" width="5.6328125" style="289" customWidth="1"/>
    <col min="1292" max="1292" width="20.6328125" style="289" customWidth="1"/>
    <col min="1293" max="1294" width="4.6328125" style="289" customWidth="1"/>
    <col min="1295" max="1295" width="4.36328125" style="289" customWidth="1"/>
    <col min="1296" max="1298" width="5.6328125" style="289" customWidth="1"/>
    <col min="1299" max="1299" width="20.81640625" style="289" customWidth="1"/>
    <col min="1300" max="1300" width="4.6328125" style="289" customWidth="1"/>
    <col min="1301" max="1301" width="3.90625" style="289" customWidth="1"/>
    <col min="1302" max="1302" width="4.6328125" style="289" customWidth="1"/>
    <col min="1303" max="1305" width="5.6328125" style="289" customWidth="1"/>
    <col min="1306" max="1306" width="20.81640625" style="289" customWidth="1"/>
    <col min="1307" max="1307" width="4.6328125" style="289" customWidth="1"/>
    <col min="1308" max="1308" width="3.90625" style="289" customWidth="1"/>
    <col min="1309" max="1309" width="4.453125" style="289" customWidth="1"/>
    <col min="1310" max="1312" width="5.6328125" style="289" customWidth="1"/>
    <col min="1313" max="1313" width="20.6328125" style="289" customWidth="1"/>
    <col min="1314" max="1536" width="9" style="289"/>
    <col min="1537" max="1537" width="3.1796875" style="289" customWidth="1"/>
    <col min="1538" max="1538" width="19.1796875" style="289" customWidth="1"/>
    <col min="1539" max="1539" width="26.453125" style="289" customWidth="1"/>
    <col min="1540" max="1540" width="4.90625" style="289" customWidth="1"/>
    <col min="1541" max="1541" width="28" style="289" customWidth="1"/>
    <col min="1542" max="1544" width="4.6328125" style="289" customWidth="1"/>
    <col min="1545" max="1545" width="3.90625" style="289" customWidth="1"/>
    <col min="1546" max="1546" width="4.6328125" style="289" customWidth="1"/>
    <col min="1547" max="1547" width="5.6328125" style="289" customWidth="1"/>
    <col min="1548" max="1548" width="20.6328125" style="289" customWidth="1"/>
    <col min="1549" max="1550" width="4.6328125" style="289" customWidth="1"/>
    <col min="1551" max="1551" width="4.36328125" style="289" customWidth="1"/>
    <col min="1552" max="1554" width="5.6328125" style="289" customWidth="1"/>
    <col min="1555" max="1555" width="20.81640625" style="289" customWidth="1"/>
    <col min="1556" max="1556" width="4.6328125" style="289" customWidth="1"/>
    <col min="1557" max="1557" width="3.90625" style="289" customWidth="1"/>
    <col min="1558" max="1558" width="4.6328125" style="289" customWidth="1"/>
    <col min="1559" max="1561" width="5.6328125" style="289" customWidth="1"/>
    <col min="1562" max="1562" width="20.81640625" style="289" customWidth="1"/>
    <col min="1563" max="1563" width="4.6328125" style="289" customWidth="1"/>
    <col min="1564" max="1564" width="3.90625" style="289" customWidth="1"/>
    <col min="1565" max="1565" width="4.453125" style="289" customWidth="1"/>
    <col min="1566" max="1568" width="5.6328125" style="289" customWidth="1"/>
    <col min="1569" max="1569" width="20.6328125" style="289" customWidth="1"/>
    <col min="1570" max="1792" width="9" style="289"/>
    <col min="1793" max="1793" width="3.1796875" style="289" customWidth="1"/>
    <col min="1794" max="1794" width="19.1796875" style="289" customWidth="1"/>
    <col min="1795" max="1795" width="26.453125" style="289" customWidth="1"/>
    <col min="1796" max="1796" width="4.90625" style="289" customWidth="1"/>
    <col min="1797" max="1797" width="28" style="289" customWidth="1"/>
    <col min="1798" max="1800" width="4.6328125" style="289" customWidth="1"/>
    <col min="1801" max="1801" width="3.90625" style="289" customWidth="1"/>
    <col min="1802" max="1802" width="4.6328125" style="289" customWidth="1"/>
    <col min="1803" max="1803" width="5.6328125" style="289" customWidth="1"/>
    <col min="1804" max="1804" width="20.6328125" style="289" customWidth="1"/>
    <col min="1805" max="1806" width="4.6328125" style="289" customWidth="1"/>
    <col min="1807" max="1807" width="4.36328125" style="289" customWidth="1"/>
    <col min="1808" max="1810" width="5.6328125" style="289" customWidth="1"/>
    <col min="1811" max="1811" width="20.81640625" style="289" customWidth="1"/>
    <col min="1812" max="1812" width="4.6328125" style="289" customWidth="1"/>
    <col min="1813" max="1813" width="3.90625" style="289" customWidth="1"/>
    <col min="1814" max="1814" width="4.6328125" style="289" customWidth="1"/>
    <col min="1815" max="1817" width="5.6328125" style="289" customWidth="1"/>
    <col min="1818" max="1818" width="20.81640625" style="289" customWidth="1"/>
    <col min="1819" max="1819" width="4.6328125" style="289" customWidth="1"/>
    <col min="1820" max="1820" width="3.90625" style="289" customWidth="1"/>
    <col min="1821" max="1821" width="4.453125" style="289" customWidth="1"/>
    <col min="1822" max="1824" width="5.6328125" style="289" customWidth="1"/>
    <col min="1825" max="1825" width="20.6328125" style="289" customWidth="1"/>
    <col min="1826" max="2048" width="9" style="289"/>
    <col min="2049" max="2049" width="3.1796875" style="289" customWidth="1"/>
    <col min="2050" max="2050" width="19.1796875" style="289" customWidth="1"/>
    <col min="2051" max="2051" width="26.453125" style="289" customWidth="1"/>
    <col min="2052" max="2052" width="4.90625" style="289" customWidth="1"/>
    <col min="2053" max="2053" width="28" style="289" customWidth="1"/>
    <col min="2054" max="2056" width="4.6328125" style="289" customWidth="1"/>
    <col min="2057" max="2057" width="3.90625" style="289" customWidth="1"/>
    <col min="2058" max="2058" width="4.6328125" style="289" customWidth="1"/>
    <col min="2059" max="2059" width="5.6328125" style="289" customWidth="1"/>
    <col min="2060" max="2060" width="20.6328125" style="289" customWidth="1"/>
    <col min="2061" max="2062" width="4.6328125" style="289" customWidth="1"/>
    <col min="2063" max="2063" width="4.36328125" style="289" customWidth="1"/>
    <col min="2064" max="2066" width="5.6328125" style="289" customWidth="1"/>
    <col min="2067" max="2067" width="20.81640625" style="289" customWidth="1"/>
    <col min="2068" max="2068" width="4.6328125" style="289" customWidth="1"/>
    <col min="2069" max="2069" width="3.90625" style="289" customWidth="1"/>
    <col min="2070" max="2070" width="4.6328125" style="289" customWidth="1"/>
    <col min="2071" max="2073" width="5.6328125" style="289" customWidth="1"/>
    <col min="2074" max="2074" width="20.81640625" style="289" customWidth="1"/>
    <col min="2075" max="2075" width="4.6328125" style="289" customWidth="1"/>
    <col min="2076" max="2076" width="3.90625" style="289" customWidth="1"/>
    <col min="2077" max="2077" width="4.453125" style="289" customWidth="1"/>
    <col min="2078" max="2080" width="5.6328125" style="289" customWidth="1"/>
    <col min="2081" max="2081" width="20.6328125" style="289" customWidth="1"/>
    <col min="2082" max="2304" width="9" style="289"/>
    <col min="2305" max="2305" width="3.1796875" style="289" customWidth="1"/>
    <col min="2306" max="2306" width="19.1796875" style="289" customWidth="1"/>
    <col min="2307" max="2307" width="26.453125" style="289" customWidth="1"/>
    <col min="2308" max="2308" width="4.90625" style="289" customWidth="1"/>
    <col min="2309" max="2309" width="28" style="289" customWidth="1"/>
    <col min="2310" max="2312" width="4.6328125" style="289" customWidth="1"/>
    <col min="2313" max="2313" width="3.90625" style="289" customWidth="1"/>
    <col min="2314" max="2314" width="4.6328125" style="289" customWidth="1"/>
    <col min="2315" max="2315" width="5.6328125" style="289" customWidth="1"/>
    <col min="2316" max="2316" width="20.6328125" style="289" customWidth="1"/>
    <col min="2317" max="2318" width="4.6328125" style="289" customWidth="1"/>
    <col min="2319" max="2319" width="4.36328125" style="289" customWidth="1"/>
    <col min="2320" max="2322" width="5.6328125" style="289" customWidth="1"/>
    <col min="2323" max="2323" width="20.81640625" style="289" customWidth="1"/>
    <col min="2324" max="2324" width="4.6328125" style="289" customWidth="1"/>
    <col min="2325" max="2325" width="3.90625" style="289" customWidth="1"/>
    <col min="2326" max="2326" width="4.6328125" style="289" customWidth="1"/>
    <col min="2327" max="2329" width="5.6328125" style="289" customWidth="1"/>
    <col min="2330" max="2330" width="20.81640625" style="289" customWidth="1"/>
    <col min="2331" max="2331" width="4.6328125" style="289" customWidth="1"/>
    <col min="2332" max="2332" width="3.90625" style="289" customWidth="1"/>
    <col min="2333" max="2333" width="4.453125" style="289" customWidth="1"/>
    <col min="2334" max="2336" width="5.6328125" style="289" customWidth="1"/>
    <col min="2337" max="2337" width="20.6328125" style="289" customWidth="1"/>
    <col min="2338" max="2560" width="9" style="289"/>
    <col min="2561" max="2561" width="3.1796875" style="289" customWidth="1"/>
    <col min="2562" max="2562" width="19.1796875" style="289" customWidth="1"/>
    <col min="2563" max="2563" width="26.453125" style="289" customWidth="1"/>
    <col min="2564" max="2564" width="4.90625" style="289" customWidth="1"/>
    <col min="2565" max="2565" width="28" style="289" customWidth="1"/>
    <col min="2566" max="2568" width="4.6328125" style="289" customWidth="1"/>
    <col min="2569" max="2569" width="3.90625" style="289" customWidth="1"/>
    <col min="2570" max="2570" width="4.6328125" style="289" customWidth="1"/>
    <col min="2571" max="2571" width="5.6328125" style="289" customWidth="1"/>
    <col min="2572" max="2572" width="20.6328125" style="289" customWidth="1"/>
    <col min="2573" max="2574" width="4.6328125" style="289" customWidth="1"/>
    <col min="2575" max="2575" width="4.36328125" style="289" customWidth="1"/>
    <col min="2576" max="2578" width="5.6328125" style="289" customWidth="1"/>
    <col min="2579" max="2579" width="20.81640625" style="289" customWidth="1"/>
    <col min="2580" max="2580" width="4.6328125" style="289" customWidth="1"/>
    <col min="2581" max="2581" width="3.90625" style="289" customWidth="1"/>
    <col min="2582" max="2582" width="4.6328125" style="289" customWidth="1"/>
    <col min="2583" max="2585" width="5.6328125" style="289" customWidth="1"/>
    <col min="2586" max="2586" width="20.81640625" style="289" customWidth="1"/>
    <col min="2587" max="2587" width="4.6328125" style="289" customWidth="1"/>
    <col min="2588" max="2588" width="3.90625" style="289" customWidth="1"/>
    <col min="2589" max="2589" width="4.453125" style="289" customWidth="1"/>
    <col min="2590" max="2592" width="5.6328125" style="289" customWidth="1"/>
    <col min="2593" max="2593" width="20.6328125" style="289" customWidth="1"/>
    <col min="2594" max="2816" width="9" style="289"/>
    <col min="2817" max="2817" width="3.1796875" style="289" customWidth="1"/>
    <col min="2818" max="2818" width="19.1796875" style="289" customWidth="1"/>
    <col min="2819" max="2819" width="26.453125" style="289" customWidth="1"/>
    <col min="2820" max="2820" width="4.90625" style="289" customWidth="1"/>
    <col min="2821" max="2821" width="28" style="289" customWidth="1"/>
    <col min="2822" max="2824" width="4.6328125" style="289" customWidth="1"/>
    <col min="2825" max="2825" width="3.90625" style="289" customWidth="1"/>
    <col min="2826" max="2826" width="4.6328125" style="289" customWidth="1"/>
    <col min="2827" max="2827" width="5.6328125" style="289" customWidth="1"/>
    <col min="2828" max="2828" width="20.6328125" style="289" customWidth="1"/>
    <col min="2829" max="2830" width="4.6328125" style="289" customWidth="1"/>
    <col min="2831" max="2831" width="4.36328125" style="289" customWidth="1"/>
    <col min="2832" max="2834" width="5.6328125" style="289" customWidth="1"/>
    <col min="2835" max="2835" width="20.81640625" style="289" customWidth="1"/>
    <col min="2836" max="2836" width="4.6328125" style="289" customWidth="1"/>
    <col min="2837" max="2837" width="3.90625" style="289" customWidth="1"/>
    <col min="2838" max="2838" width="4.6328125" style="289" customWidth="1"/>
    <col min="2839" max="2841" width="5.6328125" style="289" customWidth="1"/>
    <col min="2842" max="2842" width="20.81640625" style="289" customWidth="1"/>
    <col min="2843" max="2843" width="4.6328125" style="289" customWidth="1"/>
    <col min="2844" max="2844" width="3.90625" style="289" customWidth="1"/>
    <col min="2845" max="2845" width="4.453125" style="289" customWidth="1"/>
    <col min="2846" max="2848" width="5.6328125" style="289" customWidth="1"/>
    <col min="2849" max="2849" width="20.6328125" style="289" customWidth="1"/>
    <col min="2850" max="3072" width="9" style="289"/>
    <col min="3073" max="3073" width="3.1796875" style="289" customWidth="1"/>
    <col min="3074" max="3074" width="19.1796875" style="289" customWidth="1"/>
    <col min="3075" max="3075" width="26.453125" style="289" customWidth="1"/>
    <col min="3076" max="3076" width="4.90625" style="289" customWidth="1"/>
    <col min="3077" max="3077" width="28" style="289" customWidth="1"/>
    <col min="3078" max="3080" width="4.6328125" style="289" customWidth="1"/>
    <col min="3081" max="3081" width="3.90625" style="289" customWidth="1"/>
    <col min="3082" max="3082" width="4.6328125" style="289" customWidth="1"/>
    <col min="3083" max="3083" width="5.6328125" style="289" customWidth="1"/>
    <col min="3084" max="3084" width="20.6328125" style="289" customWidth="1"/>
    <col min="3085" max="3086" width="4.6328125" style="289" customWidth="1"/>
    <col min="3087" max="3087" width="4.36328125" style="289" customWidth="1"/>
    <col min="3088" max="3090" width="5.6328125" style="289" customWidth="1"/>
    <col min="3091" max="3091" width="20.81640625" style="289" customWidth="1"/>
    <col min="3092" max="3092" width="4.6328125" style="289" customWidth="1"/>
    <col min="3093" max="3093" width="3.90625" style="289" customWidth="1"/>
    <col min="3094" max="3094" width="4.6328125" style="289" customWidth="1"/>
    <col min="3095" max="3097" width="5.6328125" style="289" customWidth="1"/>
    <col min="3098" max="3098" width="20.81640625" style="289" customWidth="1"/>
    <col min="3099" max="3099" width="4.6328125" style="289" customWidth="1"/>
    <col min="3100" max="3100" width="3.90625" style="289" customWidth="1"/>
    <col min="3101" max="3101" width="4.453125" style="289" customWidth="1"/>
    <col min="3102" max="3104" width="5.6328125" style="289" customWidth="1"/>
    <col min="3105" max="3105" width="20.6328125" style="289" customWidth="1"/>
    <col min="3106" max="3328" width="9" style="289"/>
    <col min="3329" max="3329" width="3.1796875" style="289" customWidth="1"/>
    <col min="3330" max="3330" width="19.1796875" style="289" customWidth="1"/>
    <col min="3331" max="3331" width="26.453125" style="289" customWidth="1"/>
    <col min="3332" max="3332" width="4.90625" style="289" customWidth="1"/>
    <col min="3333" max="3333" width="28" style="289" customWidth="1"/>
    <col min="3334" max="3336" width="4.6328125" style="289" customWidth="1"/>
    <col min="3337" max="3337" width="3.90625" style="289" customWidth="1"/>
    <col min="3338" max="3338" width="4.6328125" style="289" customWidth="1"/>
    <col min="3339" max="3339" width="5.6328125" style="289" customWidth="1"/>
    <col min="3340" max="3340" width="20.6328125" style="289" customWidth="1"/>
    <col min="3341" max="3342" width="4.6328125" style="289" customWidth="1"/>
    <col min="3343" max="3343" width="4.36328125" style="289" customWidth="1"/>
    <col min="3344" max="3346" width="5.6328125" style="289" customWidth="1"/>
    <col min="3347" max="3347" width="20.81640625" style="289" customWidth="1"/>
    <col min="3348" max="3348" width="4.6328125" style="289" customWidth="1"/>
    <col min="3349" max="3349" width="3.90625" style="289" customWidth="1"/>
    <col min="3350" max="3350" width="4.6328125" style="289" customWidth="1"/>
    <col min="3351" max="3353" width="5.6328125" style="289" customWidth="1"/>
    <col min="3354" max="3354" width="20.81640625" style="289" customWidth="1"/>
    <col min="3355" max="3355" width="4.6328125" style="289" customWidth="1"/>
    <col min="3356" max="3356" width="3.90625" style="289" customWidth="1"/>
    <col min="3357" max="3357" width="4.453125" style="289" customWidth="1"/>
    <col min="3358" max="3360" width="5.6328125" style="289" customWidth="1"/>
    <col min="3361" max="3361" width="20.6328125" style="289" customWidth="1"/>
    <col min="3362" max="3584" width="9" style="289"/>
    <col min="3585" max="3585" width="3.1796875" style="289" customWidth="1"/>
    <col min="3586" max="3586" width="19.1796875" style="289" customWidth="1"/>
    <col min="3587" max="3587" width="26.453125" style="289" customWidth="1"/>
    <col min="3588" max="3588" width="4.90625" style="289" customWidth="1"/>
    <col min="3589" max="3589" width="28" style="289" customWidth="1"/>
    <col min="3590" max="3592" width="4.6328125" style="289" customWidth="1"/>
    <col min="3593" max="3593" width="3.90625" style="289" customWidth="1"/>
    <col min="3594" max="3594" width="4.6328125" style="289" customWidth="1"/>
    <col min="3595" max="3595" width="5.6328125" style="289" customWidth="1"/>
    <col min="3596" max="3596" width="20.6328125" style="289" customWidth="1"/>
    <col min="3597" max="3598" width="4.6328125" style="289" customWidth="1"/>
    <col min="3599" max="3599" width="4.36328125" style="289" customWidth="1"/>
    <col min="3600" max="3602" width="5.6328125" style="289" customWidth="1"/>
    <col min="3603" max="3603" width="20.81640625" style="289" customWidth="1"/>
    <col min="3604" max="3604" width="4.6328125" style="289" customWidth="1"/>
    <col min="3605" max="3605" width="3.90625" style="289" customWidth="1"/>
    <col min="3606" max="3606" width="4.6328125" style="289" customWidth="1"/>
    <col min="3607" max="3609" width="5.6328125" style="289" customWidth="1"/>
    <col min="3610" max="3610" width="20.81640625" style="289" customWidth="1"/>
    <col min="3611" max="3611" width="4.6328125" style="289" customWidth="1"/>
    <col min="3612" max="3612" width="3.90625" style="289" customWidth="1"/>
    <col min="3613" max="3613" width="4.453125" style="289" customWidth="1"/>
    <col min="3614" max="3616" width="5.6328125" style="289" customWidth="1"/>
    <col min="3617" max="3617" width="20.6328125" style="289" customWidth="1"/>
    <col min="3618" max="3840" width="9" style="289"/>
    <col min="3841" max="3841" width="3.1796875" style="289" customWidth="1"/>
    <col min="3842" max="3842" width="19.1796875" style="289" customWidth="1"/>
    <col min="3843" max="3843" width="26.453125" style="289" customWidth="1"/>
    <col min="3844" max="3844" width="4.90625" style="289" customWidth="1"/>
    <col min="3845" max="3845" width="28" style="289" customWidth="1"/>
    <col min="3846" max="3848" width="4.6328125" style="289" customWidth="1"/>
    <col min="3849" max="3849" width="3.90625" style="289" customWidth="1"/>
    <col min="3850" max="3850" width="4.6328125" style="289" customWidth="1"/>
    <col min="3851" max="3851" width="5.6328125" style="289" customWidth="1"/>
    <col min="3852" max="3852" width="20.6328125" style="289" customWidth="1"/>
    <col min="3853" max="3854" width="4.6328125" style="289" customWidth="1"/>
    <col min="3855" max="3855" width="4.36328125" style="289" customWidth="1"/>
    <col min="3856" max="3858" width="5.6328125" style="289" customWidth="1"/>
    <col min="3859" max="3859" width="20.81640625" style="289" customWidth="1"/>
    <col min="3860" max="3860" width="4.6328125" style="289" customWidth="1"/>
    <col min="3861" max="3861" width="3.90625" style="289" customWidth="1"/>
    <col min="3862" max="3862" width="4.6328125" style="289" customWidth="1"/>
    <col min="3863" max="3865" width="5.6328125" style="289" customWidth="1"/>
    <col min="3866" max="3866" width="20.81640625" style="289" customWidth="1"/>
    <col min="3867" max="3867" width="4.6328125" style="289" customWidth="1"/>
    <col min="3868" max="3868" width="3.90625" style="289" customWidth="1"/>
    <col min="3869" max="3869" width="4.453125" style="289" customWidth="1"/>
    <col min="3870" max="3872" width="5.6328125" style="289" customWidth="1"/>
    <col min="3873" max="3873" width="20.6328125" style="289" customWidth="1"/>
    <col min="3874" max="4096" width="9" style="289"/>
    <col min="4097" max="4097" width="3.1796875" style="289" customWidth="1"/>
    <col min="4098" max="4098" width="19.1796875" style="289" customWidth="1"/>
    <col min="4099" max="4099" width="26.453125" style="289" customWidth="1"/>
    <col min="4100" max="4100" width="4.90625" style="289" customWidth="1"/>
    <col min="4101" max="4101" width="28" style="289" customWidth="1"/>
    <col min="4102" max="4104" width="4.6328125" style="289" customWidth="1"/>
    <col min="4105" max="4105" width="3.90625" style="289" customWidth="1"/>
    <col min="4106" max="4106" width="4.6328125" style="289" customWidth="1"/>
    <col min="4107" max="4107" width="5.6328125" style="289" customWidth="1"/>
    <col min="4108" max="4108" width="20.6328125" style="289" customWidth="1"/>
    <col min="4109" max="4110" width="4.6328125" style="289" customWidth="1"/>
    <col min="4111" max="4111" width="4.36328125" style="289" customWidth="1"/>
    <col min="4112" max="4114" width="5.6328125" style="289" customWidth="1"/>
    <col min="4115" max="4115" width="20.81640625" style="289" customWidth="1"/>
    <col min="4116" max="4116" width="4.6328125" style="289" customWidth="1"/>
    <col min="4117" max="4117" width="3.90625" style="289" customWidth="1"/>
    <col min="4118" max="4118" width="4.6328125" style="289" customWidth="1"/>
    <col min="4119" max="4121" width="5.6328125" style="289" customWidth="1"/>
    <col min="4122" max="4122" width="20.81640625" style="289" customWidth="1"/>
    <col min="4123" max="4123" width="4.6328125" style="289" customWidth="1"/>
    <col min="4124" max="4124" width="3.90625" style="289" customWidth="1"/>
    <col min="4125" max="4125" width="4.453125" style="289" customWidth="1"/>
    <col min="4126" max="4128" width="5.6328125" style="289" customWidth="1"/>
    <col min="4129" max="4129" width="20.6328125" style="289" customWidth="1"/>
    <col min="4130" max="4352" width="9" style="289"/>
    <col min="4353" max="4353" width="3.1796875" style="289" customWidth="1"/>
    <col min="4354" max="4354" width="19.1796875" style="289" customWidth="1"/>
    <col min="4355" max="4355" width="26.453125" style="289" customWidth="1"/>
    <col min="4356" max="4356" width="4.90625" style="289" customWidth="1"/>
    <col min="4357" max="4357" width="28" style="289" customWidth="1"/>
    <col min="4358" max="4360" width="4.6328125" style="289" customWidth="1"/>
    <col min="4361" max="4361" width="3.90625" style="289" customWidth="1"/>
    <col min="4362" max="4362" width="4.6328125" style="289" customWidth="1"/>
    <col min="4363" max="4363" width="5.6328125" style="289" customWidth="1"/>
    <col min="4364" max="4364" width="20.6328125" style="289" customWidth="1"/>
    <col min="4365" max="4366" width="4.6328125" style="289" customWidth="1"/>
    <col min="4367" max="4367" width="4.36328125" style="289" customWidth="1"/>
    <col min="4368" max="4370" width="5.6328125" style="289" customWidth="1"/>
    <col min="4371" max="4371" width="20.81640625" style="289" customWidth="1"/>
    <col min="4372" max="4372" width="4.6328125" style="289" customWidth="1"/>
    <col min="4373" max="4373" width="3.90625" style="289" customWidth="1"/>
    <col min="4374" max="4374" width="4.6328125" style="289" customWidth="1"/>
    <col min="4375" max="4377" width="5.6328125" style="289" customWidth="1"/>
    <col min="4378" max="4378" width="20.81640625" style="289" customWidth="1"/>
    <col min="4379" max="4379" width="4.6328125" style="289" customWidth="1"/>
    <col min="4380" max="4380" width="3.90625" style="289" customWidth="1"/>
    <col min="4381" max="4381" width="4.453125" style="289" customWidth="1"/>
    <col min="4382" max="4384" width="5.6328125" style="289" customWidth="1"/>
    <col min="4385" max="4385" width="20.6328125" style="289" customWidth="1"/>
    <col min="4386" max="4608" width="9" style="289"/>
    <col min="4609" max="4609" width="3.1796875" style="289" customWidth="1"/>
    <col min="4610" max="4610" width="19.1796875" style="289" customWidth="1"/>
    <col min="4611" max="4611" width="26.453125" style="289" customWidth="1"/>
    <col min="4612" max="4612" width="4.90625" style="289" customWidth="1"/>
    <col min="4613" max="4613" width="28" style="289" customWidth="1"/>
    <col min="4614" max="4616" width="4.6328125" style="289" customWidth="1"/>
    <col min="4617" max="4617" width="3.90625" style="289" customWidth="1"/>
    <col min="4618" max="4618" width="4.6328125" style="289" customWidth="1"/>
    <col min="4619" max="4619" width="5.6328125" style="289" customWidth="1"/>
    <col min="4620" max="4620" width="20.6328125" style="289" customWidth="1"/>
    <col min="4621" max="4622" width="4.6328125" style="289" customWidth="1"/>
    <col min="4623" max="4623" width="4.36328125" style="289" customWidth="1"/>
    <col min="4624" max="4626" width="5.6328125" style="289" customWidth="1"/>
    <col min="4627" max="4627" width="20.81640625" style="289" customWidth="1"/>
    <col min="4628" max="4628" width="4.6328125" style="289" customWidth="1"/>
    <col min="4629" max="4629" width="3.90625" style="289" customWidth="1"/>
    <col min="4630" max="4630" width="4.6328125" style="289" customWidth="1"/>
    <col min="4631" max="4633" width="5.6328125" style="289" customWidth="1"/>
    <col min="4634" max="4634" width="20.81640625" style="289" customWidth="1"/>
    <col min="4635" max="4635" width="4.6328125" style="289" customWidth="1"/>
    <col min="4636" max="4636" width="3.90625" style="289" customWidth="1"/>
    <col min="4637" max="4637" width="4.453125" style="289" customWidth="1"/>
    <col min="4638" max="4640" width="5.6328125" style="289" customWidth="1"/>
    <col min="4641" max="4641" width="20.6328125" style="289" customWidth="1"/>
    <col min="4642" max="4864" width="9" style="289"/>
    <col min="4865" max="4865" width="3.1796875" style="289" customWidth="1"/>
    <col min="4866" max="4866" width="19.1796875" style="289" customWidth="1"/>
    <col min="4867" max="4867" width="26.453125" style="289" customWidth="1"/>
    <col min="4868" max="4868" width="4.90625" style="289" customWidth="1"/>
    <col min="4869" max="4869" width="28" style="289" customWidth="1"/>
    <col min="4870" max="4872" width="4.6328125" style="289" customWidth="1"/>
    <col min="4873" max="4873" width="3.90625" style="289" customWidth="1"/>
    <col min="4874" max="4874" width="4.6328125" style="289" customWidth="1"/>
    <col min="4875" max="4875" width="5.6328125" style="289" customWidth="1"/>
    <col min="4876" max="4876" width="20.6328125" style="289" customWidth="1"/>
    <col min="4877" max="4878" width="4.6328125" style="289" customWidth="1"/>
    <col min="4879" max="4879" width="4.36328125" style="289" customWidth="1"/>
    <col min="4880" max="4882" width="5.6328125" style="289" customWidth="1"/>
    <col min="4883" max="4883" width="20.81640625" style="289" customWidth="1"/>
    <col min="4884" max="4884" width="4.6328125" style="289" customWidth="1"/>
    <col min="4885" max="4885" width="3.90625" style="289" customWidth="1"/>
    <col min="4886" max="4886" width="4.6328125" style="289" customWidth="1"/>
    <col min="4887" max="4889" width="5.6328125" style="289" customWidth="1"/>
    <col min="4890" max="4890" width="20.81640625" style="289" customWidth="1"/>
    <col min="4891" max="4891" width="4.6328125" style="289" customWidth="1"/>
    <col min="4892" max="4892" width="3.90625" style="289" customWidth="1"/>
    <col min="4893" max="4893" width="4.453125" style="289" customWidth="1"/>
    <col min="4894" max="4896" width="5.6328125" style="289" customWidth="1"/>
    <col min="4897" max="4897" width="20.6328125" style="289" customWidth="1"/>
    <col min="4898" max="5120" width="9" style="289"/>
    <col min="5121" max="5121" width="3.1796875" style="289" customWidth="1"/>
    <col min="5122" max="5122" width="19.1796875" style="289" customWidth="1"/>
    <col min="5123" max="5123" width="26.453125" style="289" customWidth="1"/>
    <col min="5124" max="5124" width="4.90625" style="289" customWidth="1"/>
    <col min="5125" max="5125" width="28" style="289" customWidth="1"/>
    <col min="5126" max="5128" width="4.6328125" style="289" customWidth="1"/>
    <col min="5129" max="5129" width="3.90625" style="289" customWidth="1"/>
    <col min="5130" max="5130" width="4.6328125" style="289" customWidth="1"/>
    <col min="5131" max="5131" width="5.6328125" style="289" customWidth="1"/>
    <col min="5132" max="5132" width="20.6328125" style="289" customWidth="1"/>
    <col min="5133" max="5134" width="4.6328125" style="289" customWidth="1"/>
    <col min="5135" max="5135" width="4.36328125" style="289" customWidth="1"/>
    <col min="5136" max="5138" width="5.6328125" style="289" customWidth="1"/>
    <col min="5139" max="5139" width="20.81640625" style="289" customWidth="1"/>
    <col min="5140" max="5140" width="4.6328125" style="289" customWidth="1"/>
    <col min="5141" max="5141" width="3.90625" style="289" customWidth="1"/>
    <col min="5142" max="5142" width="4.6328125" style="289" customWidth="1"/>
    <col min="5143" max="5145" width="5.6328125" style="289" customWidth="1"/>
    <col min="5146" max="5146" width="20.81640625" style="289" customWidth="1"/>
    <col min="5147" max="5147" width="4.6328125" style="289" customWidth="1"/>
    <col min="5148" max="5148" width="3.90625" style="289" customWidth="1"/>
    <col min="5149" max="5149" width="4.453125" style="289" customWidth="1"/>
    <col min="5150" max="5152" width="5.6328125" style="289" customWidth="1"/>
    <col min="5153" max="5153" width="20.6328125" style="289" customWidth="1"/>
    <col min="5154" max="5376" width="9" style="289"/>
    <col min="5377" max="5377" width="3.1796875" style="289" customWidth="1"/>
    <col min="5378" max="5378" width="19.1796875" style="289" customWidth="1"/>
    <col min="5379" max="5379" width="26.453125" style="289" customWidth="1"/>
    <col min="5380" max="5380" width="4.90625" style="289" customWidth="1"/>
    <col min="5381" max="5381" width="28" style="289" customWidth="1"/>
    <col min="5382" max="5384" width="4.6328125" style="289" customWidth="1"/>
    <col min="5385" max="5385" width="3.90625" style="289" customWidth="1"/>
    <col min="5386" max="5386" width="4.6328125" style="289" customWidth="1"/>
    <col min="5387" max="5387" width="5.6328125" style="289" customWidth="1"/>
    <col min="5388" max="5388" width="20.6328125" style="289" customWidth="1"/>
    <col min="5389" max="5390" width="4.6328125" style="289" customWidth="1"/>
    <col min="5391" max="5391" width="4.36328125" style="289" customWidth="1"/>
    <col min="5392" max="5394" width="5.6328125" style="289" customWidth="1"/>
    <col min="5395" max="5395" width="20.81640625" style="289" customWidth="1"/>
    <col min="5396" max="5396" width="4.6328125" style="289" customWidth="1"/>
    <col min="5397" max="5397" width="3.90625" style="289" customWidth="1"/>
    <col min="5398" max="5398" width="4.6328125" style="289" customWidth="1"/>
    <col min="5399" max="5401" width="5.6328125" style="289" customWidth="1"/>
    <col min="5402" max="5402" width="20.81640625" style="289" customWidth="1"/>
    <col min="5403" max="5403" width="4.6328125" style="289" customWidth="1"/>
    <col min="5404" max="5404" width="3.90625" style="289" customWidth="1"/>
    <col min="5405" max="5405" width="4.453125" style="289" customWidth="1"/>
    <col min="5406" max="5408" width="5.6328125" style="289" customWidth="1"/>
    <col min="5409" max="5409" width="20.6328125" style="289" customWidth="1"/>
    <col min="5410" max="5632" width="9" style="289"/>
    <col min="5633" max="5633" width="3.1796875" style="289" customWidth="1"/>
    <col min="5634" max="5634" width="19.1796875" style="289" customWidth="1"/>
    <col min="5635" max="5635" width="26.453125" style="289" customWidth="1"/>
    <col min="5636" max="5636" width="4.90625" style="289" customWidth="1"/>
    <col min="5637" max="5637" width="28" style="289" customWidth="1"/>
    <col min="5638" max="5640" width="4.6328125" style="289" customWidth="1"/>
    <col min="5641" max="5641" width="3.90625" style="289" customWidth="1"/>
    <col min="5642" max="5642" width="4.6328125" style="289" customWidth="1"/>
    <col min="5643" max="5643" width="5.6328125" style="289" customWidth="1"/>
    <col min="5644" max="5644" width="20.6328125" style="289" customWidth="1"/>
    <col min="5645" max="5646" width="4.6328125" style="289" customWidth="1"/>
    <col min="5647" max="5647" width="4.36328125" style="289" customWidth="1"/>
    <col min="5648" max="5650" width="5.6328125" style="289" customWidth="1"/>
    <col min="5651" max="5651" width="20.81640625" style="289" customWidth="1"/>
    <col min="5652" max="5652" width="4.6328125" style="289" customWidth="1"/>
    <col min="5653" max="5653" width="3.90625" style="289" customWidth="1"/>
    <col min="5654" max="5654" width="4.6328125" style="289" customWidth="1"/>
    <col min="5655" max="5657" width="5.6328125" style="289" customWidth="1"/>
    <col min="5658" max="5658" width="20.81640625" style="289" customWidth="1"/>
    <col min="5659" max="5659" width="4.6328125" style="289" customWidth="1"/>
    <col min="5660" max="5660" width="3.90625" style="289" customWidth="1"/>
    <col min="5661" max="5661" width="4.453125" style="289" customWidth="1"/>
    <col min="5662" max="5664" width="5.6328125" style="289" customWidth="1"/>
    <col min="5665" max="5665" width="20.6328125" style="289" customWidth="1"/>
    <col min="5666" max="5888" width="9" style="289"/>
    <col min="5889" max="5889" width="3.1796875" style="289" customWidth="1"/>
    <col min="5890" max="5890" width="19.1796875" style="289" customWidth="1"/>
    <col min="5891" max="5891" width="26.453125" style="289" customWidth="1"/>
    <col min="5892" max="5892" width="4.90625" style="289" customWidth="1"/>
    <col min="5893" max="5893" width="28" style="289" customWidth="1"/>
    <col min="5894" max="5896" width="4.6328125" style="289" customWidth="1"/>
    <col min="5897" max="5897" width="3.90625" style="289" customWidth="1"/>
    <col min="5898" max="5898" width="4.6328125" style="289" customWidth="1"/>
    <col min="5899" max="5899" width="5.6328125" style="289" customWidth="1"/>
    <col min="5900" max="5900" width="20.6328125" style="289" customWidth="1"/>
    <col min="5901" max="5902" width="4.6328125" style="289" customWidth="1"/>
    <col min="5903" max="5903" width="4.36328125" style="289" customWidth="1"/>
    <col min="5904" max="5906" width="5.6328125" style="289" customWidth="1"/>
    <col min="5907" max="5907" width="20.81640625" style="289" customWidth="1"/>
    <col min="5908" max="5908" width="4.6328125" style="289" customWidth="1"/>
    <col min="5909" max="5909" width="3.90625" style="289" customWidth="1"/>
    <col min="5910" max="5910" width="4.6328125" style="289" customWidth="1"/>
    <col min="5911" max="5913" width="5.6328125" style="289" customWidth="1"/>
    <col min="5914" max="5914" width="20.81640625" style="289" customWidth="1"/>
    <col min="5915" max="5915" width="4.6328125" style="289" customWidth="1"/>
    <col min="5916" max="5916" width="3.90625" style="289" customWidth="1"/>
    <col min="5917" max="5917" width="4.453125" style="289" customWidth="1"/>
    <col min="5918" max="5920" width="5.6328125" style="289" customWidth="1"/>
    <col min="5921" max="5921" width="20.6328125" style="289" customWidth="1"/>
    <col min="5922" max="6144" width="9" style="289"/>
    <col min="6145" max="6145" width="3.1796875" style="289" customWidth="1"/>
    <col min="6146" max="6146" width="19.1796875" style="289" customWidth="1"/>
    <col min="6147" max="6147" width="26.453125" style="289" customWidth="1"/>
    <col min="6148" max="6148" width="4.90625" style="289" customWidth="1"/>
    <col min="6149" max="6149" width="28" style="289" customWidth="1"/>
    <col min="6150" max="6152" width="4.6328125" style="289" customWidth="1"/>
    <col min="6153" max="6153" width="3.90625" style="289" customWidth="1"/>
    <col min="6154" max="6154" width="4.6328125" style="289" customWidth="1"/>
    <col min="6155" max="6155" width="5.6328125" style="289" customWidth="1"/>
    <col min="6156" max="6156" width="20.6328125" style="289" customWidth="1"/>
    <col min="6157" max="6158" width="4.6328125" style="289" customWidth="1"/>
    <col min="6159" max="6159" width="4.36328125" style="289" customWidth="1"/>
    <col min="6160" max="6162" width="5.6328125" style="289" customWidth="1"/>
    <col min="6163" max="6163" width="20.81640625" style="289" customWidth="1"/>
    <col min="6164" max="6164" width="4.6328125" style="289" customWidth="1"/>
    <col min="6165" max="6165" width="3.90625" style="289" customWidth="1"/>
    <col min="6166" max="6166" width="4.6328125" style="289" customWidth="1"/>
    <col min="6167" max="6169" width="5.6328125" style="289" customWidth="1"/>
    <col min="6170" max="6170" width="20.81640625" style="289" customWidth="1"/>
    <col min="6171" max="6171" width="4.6328125" style="289" customWidth="1"/>
    <col min="6172" max="6172" width="3.90625" style="289" customWidth="1"/>
    <col min="6173" max="6173" width="4.453125" style="289" customWidth="1"/>
    <col min="6174" max="6176" width="5.6328125" style="289" customWidth="1"/>
    <col min="6177" max="6177" width="20.6328125" style="289" customWidth="1"/>
    <col min="6178" max="6400" width="9" style="289"/>
    <col min="6401" max="6401" width="3.1796875" style="289" customWidth="1"/>
    <col min="6402" max="6402" width="19.1796875" style="289" customWidth="1"/>
    <col min="6403" max="6403" width="26.453125" style="289" customWidth="1"/>
    <col min="6404" max="6404" width="4.90625" style="289" customWidth="1"/>
    <col min="6405" max="6405" width="28" style="289" customWidth="1"/>
    <col min="6406" max="6408" width="4.6328125" style="289" customWidth="1"/>
    <col min="6409" max="6409" width="3.90625" style="289" customWidth="1"/>
    <col min="6410" max="6410" width="4.6328125" style="289" customWidth="1"/>
    <col min="6411" max="6411" width="5.6328125" style="289" customWidth="1"/>
    <col min="6412" max="6412" width="20.6328125" style="289" customWidth="1"/>
    <col min="6413" max="6414" width="4.6328125" style="289" customWidth="1"/>
    <col min="6415" max="6415" width="4.36328125" style="289" customWidth="1"/>
    <col min="6416" max="6418" width="5.6328125" style="289" customWidth="1"/>
    <col min="6419" max="6419" width="20.81640625" style="289" customWidth="1"/>
    <col min="6420" max="6420" width="4.6328125" style="289" customWidth="1"/>
    <col min="6421" max="6421" width="3.90625" style="289" customWidth="1"/>
    <col min="6422" max="6422" width="4.6328125" style="289" customWidth="1"/>
    <col min="6423" max="6425" width="5.6328125" style="289" customWidth="1"/>
    <col min="6426" max="6426" width="20.81640625" style="289" customWidth="1"/>
    <col min="6427" max="6427" width="4.6328125" style="289" customWidth="1"/>
    <col min="6428" max="6428" width="3.90625" style="289" customWidth="1"/>
    <col min="6429" max="6429" width="4.453125" style="289" customWidth="1"/>
    <col min="6430" max="6432" width="5.6328125" style="289" customWidth="1"/>
    <col min="6433" max="6433" width="20.6328125" style="289" customWidth="1"/>
    <col min="6434" max="6656" width="9" style="289"/>
    <col min="6657" max="6657" width="3.1796875" style="289" customWidth="1"/>
    <col min="6658" max="6658" width="19.1796875" style="289" customWidth="1"/>
    <col min="6659" max="6659" width="26.453125" style="289" customWidth="1"/>
    <col min="6660" max="6660" width="4.90625" style="289" customWidth="1"/>
    <col min="6661" max="6661" width="28" style="289" customWidth="1"/>
    <col min="6662" max="6664" width="4.6328125" style="289" customWidth="1"/>
    <col min="6665" max="6665" width="3.90625" style="289" customWidth="1"/>
    <col min="6666" max="6666" width="4.6328125" style="289" customWidth="1"/>
    <col min="6667" max="6667" width="5.6328125" style="289" customWidth="1"/>
    <col min="6668" max="6668" width="20.6328125" style="289" customWidth="1"/>
    <col min="6669" max="6670" width="4.6328125" style="289" customWidth="1"/>
    <col min="6671" max="6671" width="4.36328125" style="289" customWidth="1"/>
    <col min="6672" max="6674" width="5.6328125" style="289" customWidth="1"/>
    <col min="6675" max="6675" width="20.81640625" style="289" customWidth="1"/>
    <col min="6676" max="6676" width="4.6328125" style="289" customWidth="1"/>
    <col min="6677" max="6677" width="3.90625" style="289" customWidth="1"/>
    <col min="6678" max="6678" width="4.6328125" style="289" customWidth="1"/>
    <col min="6679" max="6681" width="5.6328125" style="289" customWidth="1"/>
    <col min="6682" max="6682" width="20.81640625" style="289" customWidth="1"/>
    <col min="6683" max="6683" width="4.6328125" style="289" customWidth="1"/>
    <col min="6684" max="6684" width="3.90625" style="289" customWidth="1"/>
    <col min="6685" max="6685" width="4.453125" style="289" customWidth="1"/>
    <col min="6686" max="6688" width="5.6328125" style="289" customWidth="1"/>
    <col min="6689" max="6689" width="20.6328125" style="289" customWidth="1"/>
    <col min="6690" max="6912" width="9" style="289"/>
    <col min="6913" max="6913" width="3.1796875" style="289" customWidth="1"/>
    <col min="6914" max="6914" width="19.1796875" style="289" customWidth="1"/>
    <col min="6915" max="6915" width="26.453125" style="289" customWidth="1"/>
    <col min="6916" max="6916" width="4.90625" style="289" customWidth="1"/>
    <col min="6917" max="6917" width="28" style="289" customWidth="1"/>
    <col min="6918" max="6920" width="4.6328125" style="289" customWidth="1"/>
    <col min="6921" max="6921" width="3.90625" style="289" customWidth="1"/>
    <col min="6922" max="6922" width="4.6328125" style="289" customWidth="1"/>
    <col min="6923" max="6923" width="5.6328125" style="289" customWidth="1"/>
    <col min="6924" max="6924" width="20.6328125" style="289" customWidth="1"/>
    <col min="6925" max="6926" width="4.6328125" style="289" customWidth="1"/>
    <col min="6927" max="6927" width="4.36328125" style="289" customWidth="1"/>
    <col min="6928" max="6930" width="5.6328125" style="289" customWidth="1"/>
    <col min="6931" max="6931" width="20.81640625" style="289" customWidth="1"/>
    <col min="6932" max="6932" width="4.6328125" style="289" customWidth="1"/>
    <col min="6933" max="6933" width="3.90625" style="289" customWidth="1"/>
    <col min="6934" max="6934" width="4.6328125" style="289" customWidth="1"/>
    <col min="6935" max="6937" width="5.6328125" style="289" customWidth="1"/>
    <col min="6938" max="6938" width="20.81640625" style="289" customWidth="1"/>
    <col min="6939" max="6939" width="4.6328125" style="289" customWidth="1"/>
    <col min="6940" max="6940" width="3.90625" style="289" customWidth="1"/>
    <col min="6941" max="6941" width="4.453125" style="289" customWidth="1"/>
    <col min="6942" max="6944" width="5.6328125" style="289" customWidth="1"/>
    <col min="6945" max="6945" width="20.6328125" style="289" customWidth="1"/>
    <col min="6946" max="7168" width="9" style="289"/>
    <col min="7169" max="7169" width="3.1796875" style="289" customWidth="1"/>
    <col min="7170" max="7170" width="19.1796875" style="289" customWidth="1"/>
    <col min="7171" max="7171" width="26.453125" style="289" customWidth="1"/>
    <col min="7172" max="7172" width="4.90625" style="289" customWidth="1"/>
    <col min="7173" max="7173" width="28" style="289" customWidth="1"/>
    <col min="7174" max="7176" width="4.6328125" style="289" customWidth="1"/>
    <col min="7177" max="7177" width="3.90625" style="289" customWidth="1"/>
    <col min="7178" max="7178" width="4.6328125" style="289" customWidth="1"/>
    <col min="7179" max="7179" width="5.6328125" style="289" customWidth="1"/>
    <col min="7180" max="7180" width="20.6328125" style="289" customWidth="1"/>
    <col min="7181" max="7182" width="4.6328125" style="289" customWidth="1"/>
    <col min="7183" max="7183" width="4.36328125" style="289" customWidth="1"/>
    <col min="7184" max="7186" width="5.6328125" style="289" customWidth="1"/>
    <col min="7187" max="7187" width="20.81640625" style="289" customWidth="1"/>
    <col min="7188" max="7188" width="4.6328125" style="289" customWidth="1"/>
    <col min="7189" max="7189" width="3.90625" style="289" customWidth="1"/>
    <col min="7190" max="7190" width="4.6328125" style="289" customWidth="1"/>
    <col min="7191" max="7193" width="5.6328125" style="289" customWidth="1"/>
    <col min="7194" max="7194" width="20.81640625" style="289" customWidth="1"/>
    <col min="7195" max="7195" width="4.6328125" style="289" customWidth="1"/>
    <col min="7196" max="7196" width="3.90625" style="289" customWidth="1"/>
    <col min="7197" max="7197" width="4.453125" style="289" customWidth="1"/>
    <col min="7198" max="7200" width="5.6328125" style="289" customWidth="1"/>
    <col min="7201" max="7201" width="20.6328125" style="289" customWidth="1"/>
    <col min="7202" max="7424" width="9" style="289"/>
    <col min="7425" max="7425" width="3.1796875" style="289" customWidth="1"/>
    <col min="7426" max="7426" width="19.1796875" style="289" customWidth="1"/>
    <col min="7427" max="7427" width="26.453125" style="289" customWidth="1"/>
    <col min="7428" max="7428" width="4.90625" style="289" customWidth="1"/>
    <col min="7429" max="7429" width="28" style="289" customWidth="1"/>
    <col min="7430" max="7432" width="4.6328125" style="289" customWidth="1"/>
    <col min="7433" max="7433" width="3.90625" style="289" customWidth="1"/>
    <col min="7434" max="7434" width="4.6328125" style="289" customWidth="1"/>
    <col min="7435" max="7435" width="5.6328125" style="289" customWidth="1"/>
    <col min="7436" max="7436" width="20.6328125" style="289" customWidth="1"/>
    <col min="7437" max="7438" width="4.6328125" style="289" customWidth="1"/>
    <col min="7439" max="7439" width="4.36328125" style="289" customWidth="1"/>
    <col min="7440" max="7442" width="5.6328125" style="289" customWidth="1"/>
    <col min="7443" max="7443" width="20.81640625" style="289" customWidth="1"/>
    <col min="7444" max="7444" width="4.6328125" style="289" customWidth="1"/>
    <col min="7445" max="7445" width="3.90625" style="289" customWidth="1"/>
    <col min="7446" max="7446" width="4.6328125" style="289" customWidth="1"/>
    <col min="7447" max="7449" width="5.6328125" style="289" customWidth="1"/>
    <col min="7450" max="7450" width="20.81640625" style="289" customWidth="1"/>
    <col min="7451" max="7451" width="4.6328125" style="289" customWidth="1"/>
    <col min="7452" max="7452" width="3.90625" style="289" customWidth="1"/>
    <col min="7453" max="7453" width="4.453125" style="289" customWidth="1"/>
    <col min="7454" max="7456" width="5.6328125" style="289" customWidth="1"/>
    <col min="7457" max="7457" width="20.6328125" style="289" customWidth="1"/>
    <col min="7458" max="7680" width="9" style="289"/>
    <col min="7681" max="7681" width="3.1796875" style="289" customWidth="1"/>
    <col min="7682" max="7682" width="19.1796875" style="289" customWidth="1"/>
    <col min="7683" max="7683" width="26.453125" style="289" customWidth="1"/>
    <col min="7684" max="7684" width="4.90625" style="289" customWidth="1"/>
    <col min="7685" max="7685" width="28" style="289" customWidth="1"/>
    <col min="7686" max="7688" width="4.6328125" style="289" customWidth="1"/>
    <col min="7689" max="7689" width="3.90625" style="289" customWidth="1"/>
    <col min="7690" max="7690" width="4.6328125" style="289" customWidth="1"/>
    <col min="7691" max="7691" width="5.6328125" style="289" customWidth="1"/>
    <col min="7692" max="7692" width="20.6328125" style="289" customWidth="1"/>
    <col min="7693" max="7694" width="4.6328125" style="289" customWidth="1"/>
    <col min="7695" max="7695" width="4.36328125" style="289" customWidth="1"/>
    <col min="7696" max="7698" width="5.6328125" style="289" customWidth="1"/>
    <col min="7699" max="7699" width="20.81640625" style="289" customWidth="1"/>
    <col min="7700" max="7700" width="4.6328125" style="289" customWidth="1"/>
    <col min="7701" max="7701" width="3.90625" style="289" customWidth="1"/>
    <col min="7702" max="7702" width="4.6328125" style="289" customWidth="1"/>
    <col min="7703" max="7705" width="5.6328125" style="289" customWidth="1"/>
    <col min="7706" max="7706" width="20.81640625" style="289" customWidth="1"/>
    <col min="7707" max="7707" width="4.6328125" style="289" customWidth="1"/>
    <col min="7708" max="7708" width="3.90625" style="289" customWidth="1"/>
    <col min="7709" max="7709" width="4.453125" style="289" customWidth="1"/>
    <col min="7710" max="7712" width="5.6328125" style="289" customWidth="1"/>
    <col min="7713" max="7713" width="20.6328125" style="289" customWidth="1"/>
    <col min="7714" max="7936" width="9" style="289"/>
    <col min="7937" max="7937" width="3.1796875" style="289" customWidth="1"/>
    <col min="7938" max="7938" width="19.1796875" style="289" customWidth="1"/>
    <col min="7939" max="7939" width="26.453125" style="289" customWidth="1"/>
    <col min="7940" max="7940" width="4.90625" style="289" customWidth="1"/>
    <col min="7941" max="7941" width="28" style="289" customWidth="1"/>
    <col min="7942" max="7944" width="4.6328125" style="289" customWidth="1"/>
    <col min="7945" max="7945" width="3.90625" style="289" customWidth="1"/>
    <col min="7946" max="7946" width="4.6328125" style="289" customWidth="1"/>
    <col min="7947" max="7947" width="5.6328125" style="289" customWidth="1"/>
    <col min="7948" max="7948" width="20.6328125" style="289" customWidth="1"/>
    <col min="7949" max="7950" width="4.6328125" style="289" customWidth="1"/>
    <col min="7951" max="7951" width="4.36328125" style="289" customWidth="1"/>
    <col min="7952" max="7954" width="5.6328125" style="289" customWidth="1"/>
    <col min="7955" max="7955" width="20.81640625" style="289" customWidth="1"/>
    <col min="7956" max="7956" width="4.6328125" style="289" customWidth="1"/>
    <col min="7957" max="7957" width="3.90625" style="289" customWidth="1"/>
    <col min="7958" max="7958" width="4.6328125" style="289" customWidth="1"/>
    <col min="7959" max="7961" width="5.6328125" style="289" customWidth="1"/>
    <col min="7962" max="7962" width="20.81640625" style="289" customWidth="1"/>
    <col min="7963" max="7963" width="4.6328125" style="289" customWidth="1"/>
    <col min="7964" max="7964" width="3.90625" style="289" customWidth="1"/>
    <col min="7965" max="7965" width="4.453125" style="289" customWidth="1"/>
    <col min="7966" max="7968" width="5.6328125" style="289" customWidth="1"/>
    <col min="7969" max="7969" width="20.6328125" style="289" customWidth="1"/>
    <col min="7970" max="8192" width="9" style="289"/>
    <col min="8193" max="8193" width="3.1796875" style="289" customWidth="1"/>
    <col min="8194" max="8194" width="19.1796875" style="289" customWidth="1"/>
    <col min="8195" max="8195" width="26.453125" style="289" customWidth="1"/>
    <col min="8196" max="8196" width="4.90625" style="289" customWidth="1"/>
    <col min="8197" max="8197" width="28" style="289" customWidth="1"/>
    <col min="8198" max="8200" width="4.6328125" style="289" customWidth="1"/>
    <col min="8201" max="8201" width="3.90625" style="289" customWidth="1"/>
    <col min="8202" max="8202" width="4.6328125" style="289" customWidth="1"/>
    <col min="8203" max="8203" width="5.6328125" style="289" customWidth="1"/>
    <col min="8204" max="8204" width="20.6328125" style="289" customWidth="1"/>
    <col min="8205" max="8206" width="4.6328125" style="289" customWidth="1"/>
    <col min="8207" max="8207" width="4.36328125" style="289" customWidth="1"/>
    <col min="8208" max="8210" width="5.6328125" style="289" customWidth="1"/>
    <col min="8211" max="8211" width="20.81640625" style="289" customWidth="1"/>
    <col min="8212" max="8212" width="4.6328125" style="289" customWidth="1"/>
    <col min="8213" max="8213" width="3.90625" style="289" customWidth="1"/>
    <col min="8214" max="8214" width="4.6328125" style="289" customWidth="1"/>
    <col min="8215" max="8217" width="5.6328125" style="289" customWidth="1"/>
    <col min="8218" max="8218" width="20.81640625" style="289" customWidth="1"/>
    <col min="8219" max="8219" width="4.6328125" style="289" customWidth="1"/>
    <col min="8220" max="8220" width="3.90625" style="289" customWidth="1"/>
    <col min="8221" max="8221" width="4.453125" style="289" customWidth="1"/>
    <col min="8222" max="8224" width="5.6328125" style="289" customWidth="1"/>
    <col min="8225" max="8225" width="20.6328125" style="289" customWidth="1"/>
    <col min="8226" max="8448" width="9" style="289"/>
    <col min="8449" max="8449" width="3.1796875" style="289" customWidth="1"/>
    <col min="8450" max="8450" width="19.1796875" style="289" customWidth="1"/>
    <col min="8451" max="8451" width="26.453125" style="289" customWidth="1"/>
    <col min="8452" max="8452" width="4.90625" style="289" customWidth="1"/>
    <col min="8453" max="8453" width="28" style="289" customWidth="1"/>
    <col min="8454" max="8456" width="4.6328125" style="289" customWidth="1"/>
    <col min="8457" max="8457" width="3.90625" style="289" customWidth="1"/>
    <col min="8458" max="8458" width="4.6328125" style="289" customWidth="1"/>
    <col min="8459" max="8459" width="5.6328125" style="289" customWidth="1"/>
    <col min="8460" max="8460" width="20.6328125" style="289" customWidth="1"/>
    <col min="8461" max="8462" width="4.6328125" style="289" customWidth="1"/>
    <col min="8463" max="8463" width="4.36328125" style="289" customWidth="1"/>
    <col min="8464" max="8466" width="5.6328125" style="289" customWidth="1"/>
    <col min="8467" max="8467" width="20.81640625" style="289" customWidth="1"/>
    <col min="8468" max="8468" width="4.6328125" style="289" customWidth="1"/>
    <col min="8469" max="8469" width="3.90625" style="289" customWidth="1"/>
    <col min="8470" max="8470" width="4.6328125" style="289" customWidth="1"/>
    <col min="8471" max="8473" width="5.6328125" style="289" customWidth="1"/>
    <col min="8474" max="8474" width="20.81640625" style="289" customWidth="1"/>
    <col min="8475" max="8475" width="4.6328125" style="289" customWidth="1"/>
    <col min="8476" max="8476" width="3.90625" style="289" customWidth="1"/>
    <col min="8477" max="8477" width="4.453125" style="289" customWidth="1"/>
    <col min="8478" max="8480" width="5.6328125" style="289" customWidth="1"/>
    <col min="8481" max="8481" width="20.6328125" style="289" customWidth="1"/>
    <col min="8482" max="8704" width="9" style="289"/>
    <col min="8705" max="8705" width="3.1796875" style="289" customWidth="1"/>
    <col min="8706" max="8706" width="19.1796875" style="289" customWidth="1"/>
    <col min="8707" max="8707" width="26.453125" style="289" customWidth="1"/>
    <col min="8708" max="8708" width="4.90625" style="289" customWidth="1"/>
    <col min="8709" max="8709" width="28" style="289" customWidth="1"/>
    <col min="8710" max="8712" width="4.6328125" style="289" customWidth="1"/>
    <col min="8713" max="8713" width="3.90625" style="289" customWidth="1"/>
    <col min="8714" max="8714" width="4.6328125" style="289" customWidth="1"/>
    <col min="8715" max="8715" width="5.6328125" style="289" customWidth="1"/>
    <col min="8716" max="8716" width="20.6328125" style="289" customWidth="1"/>
    <col min="8717" max="8718" width="4.6328125" style="289" customWidth="1"/>
    <col min="8719" max="8719" width="4.36328125" style="289" customWidth="1"/>
    <col min="8720" max="8722" width="5.6328125" style="289" customWidth="1"/>
    <col min="8723" max="8723" width="20.81640625" style="289" customWidth="1"/>
    <col min="8724" max="8724" width="4.6328125" style="289" customWidth="1"/>
    <col min="8725" max="8725" width="3.90625" style="289" customWidth="1"/>
    <col min="8726" max="8726" width="4.6328125" style="289" customWidth="1"/>
    <col min="8727" max="8729" width="5.6328125" style="289" customWidth="1"/>
    <col min="8730" max="8730" width="20.81640625" style="289" customWidth="1"/>
    <col min="8731" max="8731" width="4.6328125" style="289" customWidth="1"/>
    <col min="8732" max="8732" width="3.90625" style="289" customWidth="1"/>
    <col min="8733" max="8733" width="4.453125" style="289" customWidth="1"/>
    <col min="8734" max="8736" width="5.6328125" style="289" customWidth="1"/>
    <col min="8737" max="8737" width="20.6328125" style="289" customWidth="1"/>
    <col min="8738" max="8960" width="9" style="289"/>
    <col min="8961" max="8961" width="3.1796875" style="289" customWidth="1"/>
    <col min="8962" max="8962" width="19.1796875" style="289" customWidth="1"/>
    <col min="8963" max="8963" width="26.453125" style="289" customWidth="1"/>
    <col min="8964" max="8964" width="4.90625" style="289" customWidth="1"/>
    <col min="8965" max="8965" width="28" style="289" customWidth="1"/>
    <col min="8966" max="8968" width="4.6328125" style="289" customWidth="1"/>
    <col min="8969" max="8969" width="3.90625" style="289" customWidth="1"/>
    <col min="8970" max="8970" width="4.6328125" style="289" customWidth="1"/>
    <col min="8971" max="8971" width="5.6328125" style="289" customWidth="1"/>
    <col min="8972" max="8972" width="20.6328125" style="289" customWidth="1"/>
    <col min="8973" max="8974" width="4.6328125" style="289" customWidth="1"/>
    <col min="8975" max="8975" width="4.36328125" style="289" customWidth="1"/>
    <col min="8976" max="8978" width="5.6328125" style="289" customWidth="1"/>
    <col min="8979" max="8979" width="20.81640625" style="289" customWidth="1"/>
    <col min="8980" max="8980" width="4.6328125" style="289" customWidth="1"/>
    <col min="8981" max="8981" width="3.90625" style="289" customWidth="1"/>
    <col min="8982" max="8982" width="4.6328125" style="289" customWidth="1"/>
    <col min="8983" max="8985" width="5.6328125" style="289" customWidth="1"/>
    <col min="8986" max="8986" width="20.81640625" style="289" customWidth="1"/>
    <col min="8987" max="8987" width="4.6328125" style="289" customWidth="1"/>
    <col min="8988" max="8988" width="3.90625" style="289" customWidth="1"/>
    <col min="8989" max="8989" width="4.453125" style="289" customWidth="1"/>
    <col min="8990" max="8992" width="5.6328125" style="289" customWidth="1"/>
    <col min="8993" max="8993" width="20.6328125" style="289" customWidth="1"/>
    <col min="8994" max="9216" width="9" style="289"/>
    <col min="9217" max="9217" width="3.1796875" style="289" customWidth="1"/>
    <col min="9218" max="9218" width="19.1796875" style="289" customWidth="1"/>
    <col min="9219" max="9219" width="26.453125" style="289" customWidth="1"/>
    <col min="9220" max="9220" width="4.90625" style="289" customWidth="1"/>
    <col min="9221" max="9221" width="28" style="289" customWidth="1"/>
    <col min="9222" max="9224" width="4.6328125" style="289" customWidth="1"/>
    <col min="9225" max="9225" width="3.90625" style="289" customWidth="1"/>
    <col min="9226" max="9226" width="4.6328125" style="289" customWidth="1"/>
    <col min="9227" max="9227" width="5.6328125" style="289" customWidth="1"/>
    <col min="9228" max="9228" width="20.6328125" style="289" customWidth="1"/>
    <col min="9229" max="9230" width="4.6328125" style="289" customWidth="1"/>
    <col min="9231" max="9231" width="4.36328125" style="289" customWidth="1"/>
    <col min="9232" max="9234" width="5.6328125" style="289" customWidth="1"/>
    <col min="9235" max="9235" width="20.81640625" style="289" customWidth="1"/>
    <col min="9236" max="9236" width="4.6328125" style="289" customWidth="1"/>
    <col min="9237" max="9237" width="3.90625" style="289" customWidth="1"/>
    <col min="9238" max="9238" width="4.6328125" style="289" customWidth="1"/>
    <col min="9239" max="9241" width="5.6328125" style="289" customWidth="1"/>
    <col min="9242" max="9242" width="20.81640625" style="289" customWidth="1"/>
    <col min="9243" max="9243" width="4.6328125" style="289" customWidth="1"/>
    <col min="9244" max="9244" width="3.90625" style="289" customWidth="1"/>
    <col min="9245" max="9245" width="4.453125" style="289" customWidth="1"/>
    <col min="9246" max="9248" width="5.6328125" style="289" customWidth="1"/>
    <col min="9249" max="9249" width="20.6328125" style="289" customWidth="1"/>
    <col min="9250" max="9472" width="9" style="289"/>
    <col min="9473" max="9473" width="3.1796875" style="289" customWidth="1"/>
    <col min="9474" max="9474" width="19.1796875" style="289" customWidth="1"/>
    <col min="9475" max="9475" width="26.453125" style="289" customWidth="1"/>
    <col min="9476" max="9476" width="4.90625" style="289" customWidth="1"/>
    <col min="9477" max="9477" width="28" style="289" customWidth="1"/>
    <col min="9478" max="9480" width="4.6328125" style="289" customWidth="1"/>
    <col min="9481" max="9481" width="3.90625" style="289" customWidth="1"/>
    <col min="9482" max="9482" width="4.6328125" style="289" customWidth="1"/>
    <col min="9483" max="9483" width="5.6328125" style="289" customWidth="1"/>
    <col min="9484" max="9484" width="20.6328125" style="289" customWidth="1"/>
    <col min="9485" max="9486" width="4.6328125" style="289" customWidth="1"/>
    <col min="9487" max="9487" width="4.36328125" style="289" customWidth="1"/>
    <col min="9488" max="9490" width="5.6328125" style="289" customWidth="1"/>
    <col min="9491" max="9491" width="20.81640625" style="289" customWidth="1"/>
    <col min="9492" max="9492" width="4.6328125" style="289" customWidth="1"/>
    <col min="9493" max="9493" width="3.90625" style="289" customWidth="1"/>
    <col min="9494" max="9494" width="4.6328125" style="289" customWidth="1"/>
    <col min="9495" max="9497" width="5.6328125" style="289" customWidth="1"/>
    <col min="9498" max="9498" width="20.81640625" style="289" customWidth="1"/>
    <col min="9499" max="9499" width="4.6328125" style="289" customWidth="1"/>
    <col min="9500" max="9500" width="3.90625" style="289" customWidth="1"/>
    <col min="9501" max="9501" width="4.453125" style="289" customWidth="1"/>
    <col min="9502" max="9504" width="5.6328125" style="289" customWidth="1"/>
    <col min="9505" max="9505" width="20.6328125" style="289" customWidth="1"/>
    <col min="9506" max="9728" width="9" style="289"/>
    <col min="9729" max="9729" width="3.1796875" style="289" customWidth="1"/>
    <col min="9730" max="9730" width="19.1796875" style="289" customWidth="1"/>
    <col min="9731" max="9731" width="26.453125" style="289" customWidth="1"/>
    <col min="9732" max="9732" width="4.90625" style="289" customWidth="1"/>
    <col min="9733" max="9733" width="28" style="289" customWidth="1"/>
    <col min="9734" max="9736" width="4.6328125" style="289" customWidth="1"/>
    <col min="9737" max="9737" width="3.90625" style="289" customWidth="1"/>
    <col min="9738" max="9738" width="4.6328125" style="289" customWidth="1"/>
    <col min="9739" max="9739" width="5.6328125" style="289" customWidth="1"/>
    <col min="9740" max="9740" width="20.6328125" style="289" customWidth="1"/>
    <col min="9741" max="9742" width="4.6328125" style="289" customWidth="1"/>
    <col min="9743" max="9743" width="4.36328125" style="289" customWidth="1"/>
    <col min="9744" max="9746" width="5.6328125" style="289" customWidth="1"/>
    <col min="9747" max="9747" width="20.81640625" style="289" customWidth="1"/>
    <col min="9748" max="9748" width="4.6328125" style="289" customWidth="1"/>
    <col min="9749" max="9749" width="3.90625" style="289" customWidth="1"/>
    <col min="9750" max="9750" width="4.6328125" style="289" customWidth="1"/>
    <col min="9751" max="9753" width="5.6328125" style="289" customWidth="1"/>
    <col min="9754" max="9754" width="20.81640625" style="289" customWidth="1"/>
    <col min="9755" max="9755" width="4.6328125" style="289" customWidth="1"/>
    <col min="9756" max="9756" width="3.90625" style="289" customWidth="1"/>
    <col min="9757" max="9757" width="4.453125" style="289" customWidth="1"/>
    <col min="9758" max="9760" width="5.6328125" style="289" customWidth="1"/>
    <col min="9761" max="9761" width="20.6328125" style="289" customWidth="1"/>
    <col min="9762" max="9984" width="9" style="289"/>
    <col min="9985" max="9985" width="3.1796875" style="289" customWidth="1"/>
    <col min="9986" max="9986" width="19.1796875" style="289" customWidth="1"/>
    <col min="9987" max="9987" width="26.453125" style="289" customWidth="1"/>
    <col min="9988" max="9988" width="4.90625" style="289" customWidth="1"/>
    <col min="9989" max="9989" width="28" style="289" customWidth="1"/>
    <col min="9990" max="9992" width="4.6328125" style="289" customWidth="1"/>
    <col min="9993" max="9993" width="3.90625" style="289" customWidth="1"/>
    <col min="9994" max="9994" width="4.6328125" style="289" customWidth="1"/>
    <col min="9995" max="9995" width="5.6328125" style="289" customWidth="1"/>
    <col min="9996" max="9996" width="20.6328125" style="289" customWidth="1"/>
    <col min="9997" max="9998" width="4.6328125" style="289" customWidth="1"/>
    <col min="9999" max="9999" width="4.36328125" style="289" customWidth="1"/>
    <col min="10000" max="10002" width="5.6328125" style="289" customWidth="1"/>
    <col min="10003" max="10003" width="20.81640625" style="289" customWidth="1"/>
    <col min="10004" max="10004" width="4.6328125" style="289" customWidth="1"/>
    <col min="10005" max="10005" width="3.90625" style="289" customWidth="1"/>
    <col min="10006" max="10006" width="4.6328125" style="289" customWidth="1"/>
    <col min="10007" max="10009" width="5.6328125" style="289" customWidth="1"/>
    <col min="10010" max="10010" width="20.81640625" style="289" customWidth="1"/>
    <col min="10011" max="10011" width="4.6328125" style="289" customWidth="1"/>
    <col min="10012" max="10012" width="3.90625" style="289" customWidth="1"/>
    <col min="10013" max="10013" width="4.453125" style="289" customWidth="1"/>
    <col min="10014" max="10016" width="5.6328125" style="289" customWidth="1"/>
    <col min="10017" max="10017" width="20.6328125" style="289" customWidth="1"/>
    <col min="10018" max="10240" width="9" style="289"/>
    <col min="10241" max="10241" width="3.1796875" style="289" customWidth="1"/>
    <col min="10242" max="10242" width="19.1796875" style="289" customWidth="1"/>
    <col min="10243" max="10243" width="26.453125" style="289" customWidth="1"/>
    <col min="10244" max="10244" width="4.90625" style="289" customWidth="1"/>
    <col min="10245" max="10245" width="28" style="289" customWidth="1"/>
    <col min="10246" max="10248" width="4.6328125" style="289" customWidth="1"/>
    <col min="10249" max="10249" width="3.90625" style="289" customWidth="1"/>
    <col min="10250" max="10250" width="4.6328125" style="289" customWidth="1"/>
    <col min="10251" max="10251" width="5.6328125" style="289" customWidth="1"/>
    <col min="10252" max="10252" width="20.6328125" style="289" customWidth="1"/>
    <col min="10253" max="10254" width="4.6328125" style="289" customWidth="1"/>
    <col min="10255" max="10255" width="4.36328125" style="289" customWidth="1"/>
    <col min="10256" max="10258" width="5.6328125" style="289" customWidth="1"/>
    <col min="10259" max="10259" width="20.81640625" style="289" customWidth="1"/>
    <col min="10260" max="10260" width="4.6328125" style="289" customWidth="1"/>
    <col min="10261" max="10261" width="3.90625" style="289" customWidth="1"/>
    <col min="10262" max="10262" width="4.6328125" style="289" customWidth="1"/>
    <col min="10263" max="10265" width="5.6328125" style="289" customWidth="1"/>
    <col min="10266" max="10266" width="20.81640625" style="289" customWidth="1"/>
    <col min="10267" max="10267" width="4.6328125" style="289" customWidth="1"/>
    <col min="10268" max="10268" width="3.90625" style="289" customWidth="1"/>
    <col min="10269" max="10269" width="4.453125" style="289" customWidth="1"/>
    <col min="10270" max="10272" width="5.6328125" style="289" customWidth="1"/>
    <col min="10273" max="10273" width="20.6328125" style="289" customWidth="1"/>
    <col min="10274" max="10496" width="9" style="289"/>
    <col min="10497" max="10497" width="3.1796875" style="289" customWidth="1"/>
    <col min="10498" max="10498" width="19.1796875" style="289" customWidth="1"/>
    <col min="10499" max="10499" width="26.453125" style="289" customWidth="1"/>
    <col min="10500" max="10500" width="4.90625" style="289" customWidth="1"/>
    <col min="10501" max="10501" width="28" style="289" customWidth="1"/>
    <col min="10502" max="10504" width="4.6328125" style="289" customWidth="1"/>
    <col min="10505" max="10505" width="3.90625" style="289" customWidth="1"/>
    <col min="10506" max="10506" width="4.6328125" style="289" customWidth="1"/>
    <col min="10507" max="10507" width="5.6328125" style="289" customWidth="1"/>
    <col min="10508" max="10508" width="20.6328125" style="289" customWidth="1"/>
    <col min="10509" max="10510" width="4.6328125" style="289" customWidth="1"/>
    <col min="10511" max="10511" width="4.36328125" style="289" customWidth="1"/>
    <col min="10512" max="10514" width="5.6328125" style="289" customWidth="1"/>
    <col min="10515" max="10515" width="20.81640625" style="289" customWidth="1"/>
    <col min="10516" max="10516" width="4.6328125" style="289" customWidth="1"/>
    <col min="10517" max="10517" width="3.90625" style="289" customWidth="1"/>
    <col min="10518" max="10518" width="4.6328125" style="289" customWidth="1"/>
    <col min="10519" max="10521" width="5.6328125" style="289" customWidth="1"/>
    <col min="10522" max="10522" width="20.81640625" style="289" customWidth="1"/>
    <col min="10523" max="10523" width="4.6328125" style="289" customWidth="1"/>
    <col min="10524" max="10524" width="3.90625" style="289" customWidth="1"/>
    <col min="10525" max="10525" width="4.453125" style="289" customWidth="1"/>
    <col min="10526" max="10528" width="5.6328125" style="289" customWidth="1"/>
    <col min="10529" max="10529" width="20.6328125" style="289" customWidth="1"/>
    <col min="10530" max="10752" width="9" style="289"/>
    <col min="10753" max="10753" width="3.1796875" style="289" customWidth="1"/>
    <col min="10754" max="10754" width="19.1796875" style="289" customWidth="1"/>
    <col min="10755" max="10755" width="26.453125" style="289" customWidth="1"/>
    <col min="10756" max="10756" width="4.90625" style="289" customWidth="1"/>
    <col min="10757" max="10757" width="28" style="289" customWidth="1"/>
    <col min="10758" max="10760" width="4.6328125" style="289" customWidth="1"/>
    <col min="10761" max="10761" width="3.90625" style="289" customWidth="1"/>
    <col min="10762" max="10762" width="4.6328125" style="289" customWidth="1"/>
    <col min="10763" max="10763" width="5.6328125" style="289" customWidth="1"/>
    <col min="10764" max="10764" width="20.6328125" style="289" customWidth="1"/>
    <col min="10765" max="10766" width="4.6328125" style="289" customWidth="1"/>
    <col min="10767" max="10767" width="4.36328125" style="289" customWidth="1"/>
    <col min="10768" max="10770" width="5.6328125" style="289" customWidth="1"/>
    <col min="10771" max="10771" width="20.81640625" style="289" customWidth="1"/>
    <col min="10772" max="10772" width="4.6328125" style="289" customWidth="1"/>
    <col min="10773" max="10773" width="3.90625" style="289" customWidth="1"/>
    <col min="10774" max="10774" width="4.6328125" style="289" customWidth="1"/>
    <col min="10775" max="10777" width="5.6328125" style="289" customWidth="1"/>
    <col min="10778" max="10778" width="20.81640625" style="289" customWidth="1"/>
    <col min="10779" max="10779" width="4.6328125" style="289" customWidth="1"/>
    <col min="10780" max="10780" width="3.90625" style="289" customWidth="1"/>
    <col min="10781" max="10781" width="4.453125" style="289" customWidth="1"/>
    <col min="10782" max="10784" width="5.6328125" style="289" customWidth="1"/>
    <col min="10785" max="10785" width="20.6328125" style="289" customWidth="1"/>
    <col min="10786" max="11008" width="9" style="289"/>
    <col min="11009" max="11009" width="3.1796875" style="289" customWidth="1"/>
    <col min="11010" max="11010" width="19.1796875" style="289" customWidth="1"/>
    <col min="11011" max="11011" width="26.453125" style="289" customWidth="1"/>
    <col min="11012" max="11012" width="4.90625" style="289" customWidth="1"/>
    <col min="11013" max="11013" width="28" style="289" customWidth="1"/>
    <col min="11014" max="11016" width="4.6328125" style="289" customWidth="1"/>
    <col min="11017" max="11017" width="3.90625" style="289" customWidth="1"/>
    <col min="11018" max="11018" width="4.6328125" style="289" customWidth="1"/>
    <col min="11019" max="11019" width="5.6328125" style="289" customWidth="1"/>
    <col min="11020" max="11020" width="20.6328125" style="289" customWidth="1"/>
    <col min="11021" max="11022" width="4.6328125" style="289" customWidth="1"/>
    <col min="11023" max="11023" width="4.36328125" style="289" customWidth="1"/>
    <col min="11024" max="11026" width="5.6328125" style="289" customWidth="1"/>
    <col min="11027" max="11027" width="20.81640625" style="289" customWidth="1"/>
    <col min="11028" max="11028" width="4.6328125" style="289" customWidth="1"/>
    <col min="11029" max="11029" width="3.90625" style="289" customWidth="1"/>
    <col min="11030" max="11030" width="4.6328125" style="289" customWidth="1"/>
    <col min="11031" max="11033" width="5.6328125" style="289" customWidth="1"/>
    <col min="11034" max="11034" width="20.81640625" style="289" customWidth="1"/>
    <col min="11035" max="11035" width="4.6328125" style="289" customWidth="1"/>
    <col min="11036" max="11036" width="3.90625" style="289" customWidth="1"/>
    <col min="11037" max="11037" width="4.453125" style="289" customWidth="1"/>
    <col min="11038" max="11040" width="5.6328125" style="289" customWidth="1"/>
    <col min="11041" max="11041" width="20.6328125" style="289" customWidth="1"/>
    <col min="11042" max="11264" width="9" style="289"/>
    <col min="11265" max="11265" width="3.1796875" style="289" customWidth="1"/>
    <col min="11266" max="11266" width="19.1796875" style="289" customWidth="1"/>
    <col min="11267" max="11267" width="26.453125" style="289" customWidth="1"/>
    <col min="11268" max="11268" width="4.90625" style="289" customWidth="1"/>
    <col min="11269" max="11269" width="28" style="289" customWidth="1"/>
    <col min="11270" max="11272" width="4.6328125" style="289" customWidth="1"/>
    <col min="11273" max="11273" width="3.90625" style="289" customWidth="1"/>
    <col min="11274" max="11274" width="4.6328125" style="289" customWidth="1"/>
    <col min="11275" max="11275" width="5.6328125" style="289" customWidth="1"/>
    <col min="11276" max="11276" width="20.6328125" style="289" customWidth="1"/>
    <col min="11277" max="11278" width="4.6328125" style="289" customWidth="1"/>
    <col min="11279" max="11279" width="4.36328125" style="289" customWidth="1"/>
    <col min="11280" max="11282" width="5.6328125" style="289" customWidth="1"/>
    <col min="11283" max="11283" width="20.81640625" style="289" customWidth="1"/>
    <col min="11284" max="11284" width="4.6328125" style="289" customWidth="1"/>
    <col min="11285" max="11285" width="3.90625" style="289" customWidth="1"/>
    <col min="11286" max="11286" width="4.6328125" style="289" customWidth="1"/>
    <col min="11287" max="11289" width="5.6328125" style="289" customWidth="1"/>
    <col min="11290" max="11290" width="20.81640625" style="289" customWidth="1"/>
    <col min="11291" max="11291" width="4.6328125" style="289" customWidth="1"/>
    <col min="11292" max="11292" width="3.90625" style="289" customWidth="1"/>
    <col min="11293" max="11293" width="4.453125" style="289" customWidth="1"/>
    <col min="11294" max="11296" width="5.6328125" style="289" customWidth="1"/>
    <col min="11297" max="11297" width="20.6328125" style="289" customWidth="1"/>
    <col min="11298" max="11520" width="9" style="289"/>
    <col min="11521" max="11521" width="3.1796875" style="289" customWidth="1"/>
    <col min="11522" max="11522" width="19.1796875" style="289" customWidth="1"/>
    <col min="11523" max="11523" width="26.453125" style="289" customWidth="1"/>
    <col min="11524" max="11524" width="4.90625" style="289" customWidth="1"/>
    <col min="11525" max="11525" width="28" style="289" customWidth="1"/>
    <col min="11526" max="11528" width="4.6328125" style="289" customWidth="1"/>
    <col min="11529" max="11529" width="3.90625" style="289" customWidth="1"/>
    <col min="11530" max="11530" width="4.6328125" style="289" customWidth="1"/>
    <col min="11531" max="11531" width="5.6328125" style="289" customWidth="1"/>
    <col min="11532" max="11532" width="20.6328125" style="289" customWidth="1"/>
    <col min="11533" max="11534" width="4.6328125" style="289" customWidth="1"/>
    <col min="11535" max="11535" width="4.36328125" style="289" customWidth="1"/>
    <col min="11536" max="11538" width="5.6328125" style="289" customWidth="1"/>
    <col min="11539" max="11539" width="20.81640625" style="289" customWidth="1"/>
    <col min="11540" max="11540" width="4.6328125" style="289" customWidth="1"/>
    <col min="11541" max="11541" width="3.90625" style="289" customWidth="1"/>
    <col min="11542" max="11542" width="4.6328125" style="289" customWidth="1"/>
    <col min="11543" max="11545" width="5.6328125" style="289" customWidth="1"/>
    <col min="11546" max="11546" width="20.81640625" style="289" customWidth="1"/>
    <col min="11547" max="11547" width="4.6328125" style="289" customWidth="1"/>
    <col min="11548" max="11548" width="3.90625" style="289" customWidth="1"/>
    <col min="11549" max="11549" width="4.453125" style="289" customWidth="1"/>
    <col min="11550" max="11552" width="5.6328125" style="289" customWidth="1"/>
    <col min="11553" max="11553" width="20.6328125" style="289" customWidth="1"/>
    <col min="11554" max="11776" width="9" style="289"/>
    <col min="11777" max="11777" width="3.1796875" style="289" customWidth="1"/>
    <col min="11778" max="11778" width="19.1796875" style="289" customWidth="1"/>
    <col min="11779" max="11779" width="26.453125" style="289" customWidth="1"/>
    <col min="11780" max="11780" width="4.90625" style="289" customWidth="1"/>
    <col min="11781" max="11781" width="28" style="289" customWidth="1"/>
    <col min="11782" max="11784" width="4.6328125" style="289" customWidth="1"/>
    <col min="11785" max="11785" width="3.90625" style="289" customWidth="1"/>
    <col min="11786" max="11786" width="4.6328125" style="289" customWidth="1"/>
    <col min="11787" max="11787" width="5.6328125" style="289" customWidth="1"/>
    <col min="11788" max="11788" width="20.6328125" style="289" customWidth="1"/>
    <col min="11789" max="11790" width="4.6328125" style="289" customWidth="1"/>
    <col min="11791" max="11791" width="4.36328125" style="289" customWidth="1"/>
    <col min="11792" max="11794" width="5.6328125" style="289" customWidth="1"/>
    <col min="11795" max="11795" width="20.81640625" style="289" customWidth="1"/>
    <col min="11796" max="11796" width="4.6328125" style="289" customWidth="1"/>
    <col min="11797" max="11797" width="3.90625" style="289" customWidth="1"/>
    <col min="11798" max="11798" width="4.6328125" style="289" customWidth="1"/>
    <col min="11799" max="11801" width="5.6328125" style="289" customWidth="1"/>
    <col min="11802" max="11802" width="20.81640625" style="289" customWidth="1"/>
    <col min="11803" max="11803" width="4.6328125" style="289" customWidth="1"/>
    <col min="11804" max="11804" width="3.90625" style="289" customWidth="1"/>
    <col min="11805" max="11805" width="4.453125" style="289" customWidth="1"/>
    <col min="11806" max="11808" width="5.6328125" style="289" customWidth="1"/>
    <col min="11809" max="11809" width="20.6328125" style="289" customWidth="1"/>
    <col min="11810" max="12032" width="9" style="289"/>
    <col min="12033" max="12033" width="3.1796875" style="289" customWidth="1"/>
    <col min="12034" max="12034" width="19.1796875" style="289" customWidth="1"/>
    <col min="12035" max="12035" width="26.453125" style="289" customWidth="1"/>
    <col min="12036" max="12036" width="4.90625" style="289" customWidth="1"/>
    <col min="12037" max="12037" width="28" style="289" customWidth="1"/>
    <col min="12038" max="12040" width="4.6328125" style="289" customWidth="1"/>
    <col min="12041" max="12041" width="3.90625" style="289" customWidth="1"/>
    <col min="12042" max="12042" width="4.6328125" style="289" customWidth="1"/>
    <col min="12043" max="12043" width="5.6328125" style="289" customWidth="1"/>
    <col min="12044" max="12044" width="20.6328125" style="289" customWidth="1"/>
    <col min="12045" max="12046" width="4.6328125" style="289" customWidth="1"/>
    <col min="12047" max="12047" width="4.36328125" style="289" customWidth="1"/>
    <col min="12048" max="12050" width="5.6328125" style="289" customWidth="1"/>
    <col min="12051" max="12051" width="20.81640625" style="289" customWidth="1"/>
    <col min="12052" max="12052" width="4.6328125" style="289" customWidth="1"/>
    <col min="12053" max="12053" width="3.90625" style="289" customWidth="1"/>
    <col min="12054" max="12054" width="4.6328125" style="289" customWidth="1"/>
    <col min="12055" max="12057" width="5.6328125" style="289" customWidth="1"/>
    <col min="12058" max="12058" width="20.81640625" style="289" customWidth="1"/>
    <col min="12059" max="12059" width="4.6328125" style="289" customWidth="1"/>
    <col min="12060" max="12060" width="3.90625" style="289" customWidth="1"/>
    <col min="12061" max="12061" width="4.453125" style="289" customWidth="1"/>
    <col min="12062" max="12064" width="5.6328125" style="289" customWidth="1"/>
    <col min="12065" max="12065" width="20.6328125" style="289" customWidth="1"/>
    <col min="12066" max="12288" width="9" style="289"/>
    <col min="12289" max="12289" width="3.1796875" style="289" customWidth="1"/>
    <col min="12290" max="12290" width="19.1796875" style="289" customWidth="1"/>
    <col min="12291" max="12291" width="26.453125" style="289" customWidth="1"/>
    <col min="12292" max="12292" width="4.90625" style="289" customWidth="1"/>
    <col min="12293" max="12293" width="28" style="289" customWidth="1"/>
    <col min="12294" max="12296" width="4.6328125" style="289" customWidth="1"/>
    <col min="12297" max="12297" width="3.90625" style="289" customWidth="1"/>
    <col min="12298" max="12298" width="4.6328125" style="289" customWidth="1"/>
    <col min="12299" max="12299" width="5.6328125" style="289" customWidth="1"/>
    <col min="12300" max="12300" width="20.6328125" style="289" customWidth="1"/>
    <col min="12301" max="12302" width="4.6328125" style="289" customWidth="1"/>
    <col min="12303" max="12303" width="4.36328125" style="289" customWidth="1"/>
    <col min="12304" max="12306" width="5.6328125" style="289" customWidth="1"/>
    <col min="12307" max="12307" width="20.81640625" style="289" customWidth="1"/>
    <col min="12308" max="12308" width="4.6328125" style="289" customWidth="1"/>
    <col min="12309" max="12309" width="3.90625" style="289" customWidth="1"/>
    <col min="12310" max="12310" width="4.6328125" style="289" customWidth="1"/>
    <col min="12311" max="12313" width="5.6328125" style="289" customWidth="1"/>
    <col min="12314" max="12314" width="20.81640625" style="289" customWidth="1"/>
    <col min="12315" max="12315" width="4.6328125" style="289" customWidth="1"/>
    <col min="12316" max="12316" width="3.90625" style="289" customWidth="1"/>
    <col min="12317" max="12317" width="4.453125" style="289" customWidth="1"/>
    <col min="12318" max="12320" width="5.6328125" style="289" customWidth="1"/>
    <col min="12321" max="12321" width="20.6328125" style="289" customWidth="1"/>
    <col min="12322" max="12544" width="9" style="289"/>
    <col min="12545" max="12545" width="3.1796875" style="289" customWidth="1"/>
    <col min="12546" max="12546" width="19.1796875" style="289" customWidth="1"/>
    <col min="12547" max="12547" width="26.453125" style="289" customWidth="1"/>
    <col min="12548" max="12548" width="4.90625" style="289" customWidth="1"/>
    <col min="12549" max="12549" width="28" style="289" customWidth="1"/>
    <col min="12550" max="12552" width="4.6328125" style="289" customWidth="1"/>
    <col min="12553" max="12553" width="3.90625" style="289" customWidth="1"/>
    <col min="12554" max="12554" width="4.6328125" style="289" customWidth="1"/>
    <col min="12555" max="12555" width="5.6328125" style="289" customWidth="1"/>
    <col min="12556" max="12556" width="20.6328125" style="289" customWidth="1"/>
    <col min="12557" max="12558" width="4.6328125" style="289" customWidth="1"/>
    <col min="12559" max="12559" width="4.36328125" style="289" customWidth="1"/>
    <col min="12560" max="12562" width="5.6328125" style="289" customWidth="1"/>
    <col min="12563" max="12563" width="20.81640625" style="289" customWidth="1"/>
    <col min="12564" max="12564" width="4.6328125" style="289" customWidth="1"/>
    <col min="12565" max="12565" width="3.90625" style="289" customWidth="1"/>
    <col min="12566" max="12566" width="4.6328125" style="289" customWidth="1"/>
    <col min="12567" max="12569" width="5.6328125" style="289" customWidth="1"/>
    <col min="12570" max="12570" width="20.81640625" style="289" customWidth="1"/>
    <col min="12571" max="12571" width="4.6328125" style="289" customWidth="1"/>
    <col min="12572" max="12572" width="3.90625" style="289" customWidth="1"/>
    <col min="12573" max="12573" width="4.453125" style="289" customWidth="1"/>
    <col min="12574" max="12576" width="5.6328125" style="289" customWidth="1"/>
    <col min="12577" max="12577" width="20.6328125" style="289" customWidth="1"/>
    <col min="12578" max="12800" width="9" style="289"/>
    <col min="12801" max="12801" width="3.1796875" style="289" customWidth="1"/>
    <col min="12802" max="12802" width="19.1796875" style="289" customWidth="1"/>
    <col min="12803" max="12803" width="26.453125" style="289" customWidth="1"/>
    <col min="12804" max="12804" width="4.90625" style="289" customWidth="1"/>
    <col min="12805" max="12805" width="28" style="289" customWidth="1"/>
    <col min="12806" max="12808" width="4.6328125" style="289" customWidth="1"/>
    <col min="12809" max="12809" width="3.90625" style="289" customWidth="1"/>
    <col min="12810" max="12810" width="4.6328125" style="289" customWidth="1"/>
    <col min="12811" max="12811" width="5.6328125" style="289" customWidth="1"/>
    <col min="12812" max="12812" width="20.6328125" style="289" customWidth="1"/>
    <col min="12813" max="12814" width="4.6328125" style="289" customWidth="1"/>
    <col min="12815" max="12815" width="4.36328125" style="289" customWidth="1"/>
    <col min="12816" max="12818" width="5.6328125" style="289" customWidth="1"/>
    <col min="12819" max="12819" width="20.81640625" style="289" customWidth="1"/>
    <col min="12820" max="12820" width="4.6328125" style="289" customWidth="1"/>
    <col min="12821" max="12821" width="3.90625" style="289" customWidth="1"/>
    <col min="12822" max="12822" width="4.6328125" style="289" customWidth="1"/>
    <col min="12823" max="12825" width="5.6328125" style="289" customWidth="1"/>
    <col min="12826" max="12826" width="20.81640625" style="289" customWidth="1"/>
    <col min="12827" max="12827" width="4.6328125" style="289" customWidth="1"/>
    <col min="12828" max="12828" width="3.90625" style="289" customWidth="1"/>
    <col min="12829" max="12829" width="4.453125" style="289" customWidth="1"/>
    <col min="12830" max="12832" width="5.6328125" style="289" customWidth="1"/>
    <col min="12833" max="12833" width="20.6328125" style="289" customWidth="1"/>
    <col min="12834" max="13056" width="9" style="289"/>
    <col min="13057" max="13057" width="3.1796875" style="289" customWidth="1"/>
    <col min="13058" max="13058" width="19.1796875" style="289" customWidth="1"/>
    <col min="13059" max="13059" width="26.453125" style="289" customWidth="1"/>
    <col min="13060" max="13060" width="4.90625" style="289" customWidth="1"/>
    <col min="13061" max="13061" width="28" style="289" customWidth="1"/>
    <col min="13062" max="13064" width="4.6328125" style="289" customWidth="1"/>
    <col min="13065" max="13065" width="3.90625" style="289" customWidth="1"/>
    <col min="13066" max="13066" width="4.6328125" style="289" customWidth="1"/>
    <col min="13067" max="13067" width="5.6328125" style="289" customWidth="1"/>
    <col min="13068" max="13068" width="20.6328125" style="289" customWidth="1"/>
    <col min="13069" max="13070" width="4.6328125" style="289" customWidth="1"/>
    <col min="13071" max="13071" width="4.36328125" style="289" customWidth="1"/>
    <col min="13072" max="13074" width="5.6328125" style="289" customWidth="1"/>
    <col min="13075" max="13075" width="20.81640625" style="289" customWidth="1"/>
    <col min="13076" max="13076" width="4.6328125" style="289" customWidth="1"/>
    <col min="13077" max="13077" width="3.90625" style="289" customWidth="1"/>
    <col min="13078" max="13078" width="4.6328125" style="289" customWidth="1"/>
    <col min="13079" max="13081" width="5.6328125" style="289" customWidth="1"/>
    <col min="13082" max="13082" width="20.81640625" style="289" customWidth="1"/>
    <col min="13083" max="13083" width="4.6328125" style="289" customWidth="1"/>
    <col min="13084" max="13084" width="3.90625" style="289" customWidth="1"/>
    <col min="13085" max="13085" width="4.453125" style="289" customWidth="1"/>
    <col min="13086" max="13088" width="5.6328125" style="289" customWidth="1"/>
    <col min="13089" max="13089" width="20.6328125" style="289" customWidth="1"/>
    <col min="13090" max="13312" width="9" style="289"/>
    <col min="13313" max="13313" width="3.1796875" style="289" customWidth="1"/>
    <col min="13314" max="13314" width="19.1796875" style="289" customWidth="1"/>
    <col min="13315" max="13315" width="26.453125" style="289" customWidth="1"/>
    <col min="13316" max="13316" width="4.90625" style="289" customWidth="1"/>
    <col min="13317" max="13317" width="28" style="289" customWidth="1"/>
    <col min="13318" max="13320" width="4.6328125" style="289" customWidth="1"/>
    <col min="13321" max="13321" width="3.90625" style="289" customWidth="1"/>
    <col min="13322" max="13322" width="4.6328125" style="289" customWidth="1"/>
    <col min="13323" max="13323" width="5.6328125" style="289" customWidth="1"/>
    <col min="13324" max="13324" width="20.6328125" style="289" customWidth="1"/>
    <col min="13325" max="13326" width="4.6328125" style="289" customWidth="1"/>
    <col min="13327" max="13327" width="4.36328125" style="289" customWidth="1"/>
    <col min="13328" max="13330" width="5.6328125" style="289" customWidth="1"/>
    <col min="13331" max="13331" width="20.81640625" style="289" customWidth="1"/>
    <col min="13332" max="13332" width="4.6328125" style="289" customWidth="1"/>
    <col min="13333" max="13333" width="3.90625" style="289" customWidth="1"/>
    <col min="13334" max="13334" width="4.6328125" style="289" customWidth="1"/>
    <col min="13335" max="13337" width="5.6328125" style="289" customWidth="1"/>
    <col min="13338" max="13338" width="20.81640625" style="289" customWidth="1"/>
    <col min="13339" max="13339" width="4.6328125" style="289" customWidth="1"/>
    <col min="13340" max="13340" width="3.90625" style="289" customWidth="1"/>
    <col min="13341" max="13341" width="4.453125" style="289" customWidth="1"/>
    <col min="13342" max="13344" width="5.6328125" style="289" customWidth="1"/>
    <col min="13345" max="13345" width="20.6328125" style="289" customWidth="1"/>
    <col min="13346" max="13568" width="9" style="289"/>
    <col min="13569" max="13569" width="3.1796875" style="289" customWidth="1"/>
    <col min="13570" max="13570" width="19.1796875" style="289" customWidth="1"/>
    <col min="13571" max="13571" width="26.453125" style="289" customWidth="1"/>
    <col min="13572" max="13572" width="4.90625" style="289" customWidth="1"/>
    <col min="13573" max="13573" width="28" style="289" customWidth="1"/>
    <col min="13574" max="13576" width="4.6328125" style="289" customWidth="1"/>
    <col min="13577" max="13577" width="3.90625" style="289" customWidth="1"/>
    <col min="13578" max="13578" width="4.6328125" style="289" customWidth="1"/>
    <col min="13579" max="13579" width="5.6328125" style="289" customWidth="1"/>
    <col min="13580" max="13580" width="20.6328125" style="289" customWidth="1"/>
    <col min="13581" max="13582" width="4.6328125" style="289" customWidth="1"/>
    <col min="13583" max="13583" width="4.36328125" style="289" customWidth="1"/>
    <col min="13584" max="13586" width="5.6328125" style="289" customWidth="1"/>
    <col min="13587" max="13587" width="20.81640625" style="289" customWidth="1"/>
    <col min="13588" max="13588" width="4.6328125" style="289" customWidth="1"/>
    <col min="13589" max="13589" width="3.90625" style="289" customWidth="1"/>
    <col min="13590" max="13590" width="4.6328125" style="289" customWidth="1"/>
    <col min="13591" max="13593" width="5.6328125" style="289" customWidth="1"/>
    <col min="13594" max="13594" width="20.81640625" style="289" customWidth="1"/>
    <col min="13595" max="13595" width="4.6328125" style="289" customWidth="1"/>
    <col min="13596" max="13596" width="3.90625" style="289" customWidth="1"/>
    <col min="13597" max="13597" width="4.453125" style="289" customWidth="1"/>
    <col min="13598" max="13600" width="5.6328125" style="289" customWidth="1"/>
    <col min="13601" max="13601" width="20.6328125" style="289" customWidth="1"/>
    <col min="13602" max="13824" width="9" style="289"/>
    <col min="13825" max="13825" width="3.1796875" style="289" customWidth="1"/>
    <col min="13826" max="13826" width="19.1796875" style="289" customWidth="1"/>
    <col min="13827" max="13827" width="26.453125" style="289" customWidth="1"/>
    <col min="13828" max="13828" width="4.90625" style="289" customWidth="1"/>
    <col min="13829" max="13829" width="28" style="289" customWidth="1"/>
    <col min="13830" max="13832" width="4.6328125" style="289" customWidth="1"/>
    <col min="13833" max="13833" width="3.90625" style="289" customWidth="1"/>
    <col min="13834" max="13834" width="4.6328125" style="289" customWidth="1"/>
    <col min="13835" max="13835" width="5.6328125" style="289" customWidth="1"/>
    <col min="13836" max="13836" width="20.6328125" style="289" customWidth="1"/>
    <col min="13837" max="13838" width="4.6328125" style="289" customWidth="1"/>
    <col min="13839" max="13839" width="4.36328125" style="289" customWidth="1"/>
    <col min="13840" max="13842" width="5.6328125" style="289" customWidth="1"/>
    <col min="13843" max="13843" width="20.81640625" style="289" customWidth="1"/>
    <col min="13844" max="13844" width="4.6328125" style="289" customWidth="1"/>
    <col min="13845" max="13845" width="3.90625" style="289" customWidth="1"/>
    <col min="13846" max="13846" width="4.6328125" style="289" customWidth="1"/>
    <col min="13847" max="13849" width="5.6328125" style="289" customWidth="1"/>
    <col min="13850" max="13850" width="20.81640625" style="289" customWidth="1"/>
    <col min="13851" max="13851" width="4.6328125" style="289" customWidth="1"/>
    <col min="13852" max="13852" width="3.90625" style="289" customWidth="1"/>
    <col min="13853" max="13853" width="4.453125" style="289" customWidth="1"/>
    <col min="13854" max="13856" width="5.6328125" style="289" customWidth="1"/>
    <col min="13857" max="13857" width="20.6328125" style="289" customWidth="1"/>
    <col min="13858" max="14080" width="9" style="289"/>
    <col min="14081" max="14081" width="3.1796875" style="289" customWidth="1"/>
    <col min="14082" max="14082" width="19.1796875" style="289" customWidth="1"/>
    <col min="14083" max="14083" width="26.453125" style="289" customWidth="1"/>
    <col min="14084" max="14084" width="4.90625" style="289" customWidth="1"/>
    <col min="14085" max="14085" width="28" style="289" customWidth="1"/>
    <col min="14086" max="14088" width="4.6328125" style="289" customWidth="1"/>
    <col min="14089" max="14089" width="3.90625" style="289" customWidth="1"/>
    <col min="14090" max="14090" width="4.6328125" style="289" customWidth="1"/>
    <col min="14091" max="14091" width="5.6328125" style="289" customWidth="1"/>
    <col min="14092" max="14092" width="20.6328125" style="289" customWidth="1"/>
    <col min="14093" max="14094" width="4.6328125" style="289" customWidth="1"/>
    <col min="14095" max="14095" width="4.36328125" style="289" customWidth="1"/>
    <col min="14096" max="14098" width="5.6328125" style="289" customWidth="1"/>
    <col min="14099" max="14099" width="20.81640625" style="289" customWidth="1"/>
    <col min="14100" max="14100" width="4.6328125" style="289" customWidth="1"/>
    <col min="14101" max="14101" width="3.90625" style="289" customWidth="1"/>
    <col min="14102" max="14102" width="4.6328125" style="289" customWidth="1"/>
    <col min="14103" max="14105" width="5.6328125" style="289" customWidth="1"/>
    <col min="14106" max="14106" width="20.81640625" style="289" customWidth="1"/>
    <col min="14107" max="14107" width="4.6328125" style="289" customWidth="1"/>
    <col min="14108" max="14108" width="3.90625" style="289" customWidth="1"/>
    <col min="14109" max="14109" width="4.453125" style="289" customWidth="1"/>
    <col min="14110" max="14112" width="5.6328125" style="289" customWidth="1"/>
    <col min="14113" max="14113" width="20.6328125" style="289" customWidth="1"/>
    <col min="14114" max="14336" width="9" style="289"/>
    <col min="14337" max="14337" width="3.1796875" style="289" customWidth="1"/>
    <col min="14338" max="14338" width="19.1796875" style="289" customWidth="1"/>
    <col min="14339" max="14339" width="26.453125" style="289" customWidth="1"/>
    <col min="14340" max="14340" width="4.90625" style="289" customWidth="1"/>
    <col min="14341" max="14341" width="28" style="289" customWidth="1"/>
    <col min="14342" max="14344" width="4.6328125" style="289" customWidth="1"/>
    <col min="14345" max="14345" width="3.90625" style="289" customWidth="1"/>
    <col min="14346" max="14346" width="4.6328125" style="289" customWidth="1"/>
    <col min="14347" max="14347" width="5.6328125" style="289" customWidth="1"/>
    <col min="14348" max="14348" width="20.6328125" style="289" customWidth="1"/>
    <col min="14349" max="14350" width="4.6328125" style="289" customWidth="1"/>
    <col min="14351" max="14351" width="4.36328125" style="289" customWidth="1"/>
    <col min="14352" max="14354" width="5.6328125" style="289" customWidth="1"/>
    <col min="14355" max="14355" width="20.81640625" style="289" customWidth="1"/>
    <col min="14356" max="14356" width="4.6328125" style="289" customWidth="1"/>
    <col min="14357" max="14357" width="3.90625" style="289" customWidth="1"/>
    <col min="14358" max="14358" width="4.6328125" style="289" customWidth="1"/>
    <col min="14359" max="14361" width="5.6328125" style="289" customWidth="1"/>
    <col min="14362" max="14362" width="20.81640625" style="289" customWidth="1"/>
    <col min="14363" max="14363" width="4.6328125" style="289" customWidth="1"/>
    <col min="14364" max="14364" width="3.90625" style="289" customWidth="1"/>
    <col min="14365" max="14365" width="4.453125" style="289" customWidth="1"/>
    <col min="14366" max="14368" width="5.6328125" style="289" customWidth="1"/>
    <col min="14369" max="14369" width="20.6328125" style="289" customWidth="1"/>
    <col min="14370" max="14592" width="9" style="289"/>
    <col min="14593" max="14593" width="3.1796875" style="289" customWidth="1"/>
    <col min="14594" max="14594" width="19.1796875" style="289" customWidth="1"/>
    <col min="14595" max="14595" width="26.453125" style="289" customWidth="1"/>
    <col min="14596" max="14596" width="4.90625" style="289" customWidth="1"/>
    <col min="14597" max="14597" width="28" style="289" customWidth="1"/>
    <col min="14598" max="14600" width="4.6328125" style="289" customWidth="1"/>
    <col min="14601" max="14601" width="3.90625" style="289" customWidth="1"/>
    <col min="14602" max="14602" width="4.6328125" style="289" customWidth="1"/>
    <col min="14603" max="14603" width="5.6328125" style="289" customWidth="1"/>
    <col min="14604" max="14604" width="20.6328125" style="289" customWidth="1"/>
    <col min="14605" max="14606" width="4.6328125" style="289" customWidth="1"/>
    <col min="14607" max="14607" width="4.36328125" style="289" customWidth="1"/>
    <col min="14608" max="14610" width="5.6328125" style="289" customWidth="1"/>
    <col min="14611" max="14611" width="20.81640625" style="289" customWidth="1"/>
    <col min="14612" max="14612" width="4.6328125" style="289" customWidth="1"/>
    <col min="14613" max="14613" width="3.90625" style="289" customWidth="1"/>
    <col min="14614" max="14614" width="4.6328125" style="289" customWidth="1"/>
    <col min="14615" max="14617" width="5.6328125" style="289" customWidth="1"/>
    <col min="14618" max="14618" width="20.81640625" style="289" customWidth="1"/>
    <col min="14619" max="14619" width="4.6328125" style="289" customWidth="1"/>
    <col min="14620" max="14620" width="3.90625" style="289" customWidth="1"/>
    <col min="14621" max="14621" width="4.453125" style="289" customWidth="1"/>
    <col min="14622" max="14624" width="5.6328125" style="289" customWidth="1"/>
    <col min="14625" max="14625" width="20.6328125" style="289" customWidth="1"/>
    <col min="14626" max="14848" width="9" style="289"/>
    <col min="14849" max="14849" width="3.1796875" style="289" customWidth="1"/>
    <col min="14850" max="14850" width="19.1796875" style="289" customWidth="1"/>
    <col min="14851" max="14851" width="26.453125" style="289" customWidth="1"/>
    <col min="14852" max="14852" width="4.90625" style="289" customWidth="1"/>
    <col min="14853" max="14853" width="28" style="289" customWidth="1"/>
    <col min="14854" max="14856" width="4.6328125" style="289" customWidth="1"/>
    <col min="14857" max="14857" width="3.90625" style="289" customWidth="1"/>
    <col min="14858" max="14858" width="4.6328125" style="289" customWidth="1"/>
    <col min="14859" max="14859" width="5.6328125" style="289" customWidth="1"/>
    <col min="14860" max="14860" width="20.6328125" style="289" customWidth="1"/>
    <col min="14861" max="14862" width="4.6328125" style="289" customWidth="1"/>
    <col min="14863" max="14863" width="4.36328125" style="289" customWidth="1"/>
    <col min="14864" max="14866" width="5.6328125" style="289" customWidth="1"/>
    <col min="14867" max="14867" width="20.81640625" style="289" customWidth="1"/>
    <col min="14868" max="14868" width="4.6328125" style="289" customWidth="1"/>
    <col min="14869" max="14869" width="3.90625" style="289" customWidth="1"/>
    <col min="14870" max="14870" width="4.6328125" style="289" customWidth="1"/>
    <col min="14871" max="14873" width="5.6328125" style="289" customWidth="1"/>
    <col min="14874" max="14874" width="20.81640625" style="289" customWidth="1"/>
    <col min="14875" max="14875" width="4.6328125" style="289" customWidth="1"/>
    <col min="14876" max="14876" width="3.90625" style="289" customWidth="1"/>
    <col min="14877" max="14877" width="4.453125" style="289" customWidth="1"/>
    <col min="14878" max="14880" width="5.6328125" style="289" customWidth="1"/>
    <col min="14881" max="14881" width="20.6328125" style="289" customWidth="1"/>
    <col min="14882" max="15104" width="9" style="289"/>
    <col min="15105" max="15105" width="3.1796875" style="289" customWidth="1"/>
    <col min="15106" max="15106" width="19.1796875" style="289" customWidth="1"/>
    <col min="15107" max="15107" width="26.453125" style="289" customWidth="1"/>
    <col min="15108" max="15108" width="4.90625" style="289" customWidth="1"/>
    <col min="15109" max="15109" width="28" style="289" customWidth="1"/>
    <col min="15110" max="15112" width="4.6328125" style="289" customWidth="1"/>
    <col min="15113" max="15113" width="3.90625" style="289" customWidth="1"/>
    <col min="15114" max="15114" width="4.6328125" style="289" customWidth="1"/>
    <col min="15115" max="15115" width="5.6328125" style="289" customWidth="1"/>
    <col min="15116" max="15116" width="20.6328125" style="289" customWidth="1"/>
    <col min="15117" max="15118" width="4.6328125" style="289" customWidth="1"/>
    <col min="15119" max="15119" width="4.36328125" style="289" customWidth="1"/>
    <col min="15120" max="15122" width="5.6328125" style="289" customWidth="1"/>
    <col min="15123" max="15123" width="20.81640625" style="289" customWidth="1"/>
    <col min="15124" max="15124" width="4.6328125" style="289" customWidth="1"/>
    <col min="15125" max="15125" width="3.90625" style="289" customWidth="1"/>
    <col min="15126" max="15126" width="4.6328125" style="289" customWidth="1"/>
    <col min="15127" max="15129" width="5.6328125" style="289" customWidth="1"/>
    <col min="15130" max="15130" width="20.81640625" style="289" customWidth="1"/>
    <col min="15131" max="15131" width="4.6328125" style="289" customWidth="1"/>
    <col min="15132" max="15132" width="3.90625" style="289" customWidth="1"/>
    <col min="15133" max="15133" width="4.453125" style="289" customWidth="1"/>
    <col min="15134" max="15136" width="5.6328125" style="289" customWidth="1"/>
    <col min="15137" max="15137" width="20.6328125" style="289" customWidth="1"/>
    <col min="15138" max="15360" width="9" style="289"/>
    <col min="15361" max="15361" width="3.1796875" style="289" customWidth="1"/>
    <col min="15362" max="15362" width="19.1796875" style="289" customWidth="1"/>
    <col min="15363" max="15363" width="26.453125" style="289" customWidth="1"/>
    <col min="15364" max="15364" width="4.90625" style="289" customWidth="1"/>
    <col min="15365" max="15365" width="28" style="289" customWidth="1"/>
    <col min="15366" max="15368" width="4.6328125" style="289" customWidth="1"/>
    <col min="15369" max="15369" width="3.90625" style="289" customWidth="1"/>
    <col min="15370" max="15370" width="4.6328125" style="289" customWidth="1"/>
    <col min="15371" max="15371" width="5.6328125" style="289" customWidth="1"/>
    <col min="15372" max="15372" width="20.6328125" style="289" customWidth="1"/>
    <col min="15373" max="15374" width="4.6328125" style="289" customWidth="1"/>
    <col min="15375" max="15375" width="4.36328125" style="289" customWidth="1"/>
    <col min="15376" max="15378" width="5.6328125" style="289" customWidth="1"/>
    <col min="15379" max="15379" width="20.81640625" style="289" customWidth="1"/>
    <col min="15380" max="15380" width="4.6328125" style="289" customWidth="1"/>
    <col min="15381" max="15381" width="3.90625" style="289" customWidth="1"/>
    <col min="15382" max="15382" width="4.6328125" style="289" customWidth="1"/>
    <col min="15383" max="15385" width="5.6328125" style="289" customWidth="1"/>
    <col min="15386" max="15386" width="20.81640625" style="289" customWidth="1"/>
    <col min="15387" max="15387" width="4.6328125" style="289" customWidth="1"/>
    <col min="15388" max="15388" width="3.90625" style="289" customWidth="1"/>
    <col min="15389" max="15389" width="4.453125" style="289" customWidth="1"/>
    <col min="15390" max="15392" width="5.6328125" style="289" customWidth="1"/>
    <col min="15393" max="15393" width="20.6328125" style="289" customWidth="1"/>
    <col min="15394" max="15616" width="9" style="289"/>
    <col min="15617" max="15617" width="3.1796875" style="289" customWidth="1"/>
    <col min="15618" max="15618" width="19.1796875" style="289" customWidth="1"/>
    <col min="15619" max="15619" width="26.453125" style="289" customWidth="1"/>
    <col min="15620" max="15620" width="4.90625" style="289" customWidth="1"/>
    <col min="15621" max="15621" width="28" style="289" customWidth="1"/>
    <col min="15622" max="15624" width="4.6328125" style="289" customWidth="1"/>
    <col min="15625" max="15625" width="3.90625" style="289" customWidth="1"/>
    <col min="15626" max="15626" width="4.6328125" style="289" customWidth="1"/>
    <col min="15627" max="15627" width="5.6328125" style="289" customWidth="1"/>
    <col min="15628" max="15628" width="20.6328125" style="289" customWidth="1"/>
    <col min="15629" max="15630" width="4.6328125" style="289" customWidth="1"/>
    <col min="15631" max="15631" width="4.36328125" style="289" customWidth="1"/>
    <col min="15632" max="15634" width="5.6328125" style="289" customWidth="1"/>
    <col min="15635" max="15635" width="20.81640625" style="289" customWidth="1"/>
    <col min="15636" max="15636" width="4.6328125" style="289" customWidth="1"/>
    <col min="15637" max="15637" width="3.90625" style="289" customWidth="1"/>
    <col min="15638" max="15638" width="4.6328125" style="289" customWidth="1"/>
    <col min="15639" max="15641" width="5.6328125" style="289" customWidth="1"/>
    <col min="15642" max="15642" width="20.81640625" style="289" customWidth="1"/>
    <col min="15643" max="15643" width="4.6328125" style="289" customWidth="1"/>
    <col min="15644" max="15644" width="3.90625" style="289" customWidth="1"/>
    <col min="15645" max="15645" width="4.453125" style="289" customWidth="1"/>
    <col min="15646" max="15648" width="5.6328125" style="289" customWidth="1"/>
    <col min="15649" max="15649" width="20.6328125" style="289" customWidth="1"/>
    <col min="15650" max="15872" width="9" style="289"/>
    <col min="15873" max="15873" width="3.1796875" style="289" customWidth="1"/>
    <col min="15874" max="15874" width="19.1796875" style="289" customWidth="1"/>
    <col min="15875" max="15875" width="26.453125" style="289" customWidth="1"/>
    <col min="15876" max="15876" width="4.90625" style="289" customWidth="1"/>
    <col min="15877" max="15877" width="28" style="289" customWidth="1"/>
    <col min="15878" max="15880" width="4.6328125" style="289" customWidth="1"/>
    <col min="15881" max="15881" width="3.90625" style="289" customWidth="1"/>
    <col min="15882" max="15882" width="4.6328125" style="289" customWidth="1"/>
    <col min="15883" max="15883" width="5.6328125" style="289" customWidth="1"/>
    <col min="15884" max="15884" width="20.6328125" style="289" customWidth="1"/>
    <col min="15885" max="15886" width="4.6328125" style="289" customWidth="1"/>
    <col min="15887" max="15887" width="4.36328125" style="289" customWidth="1"/>
    <col min="15888" max="15890" width="5.6328125" style="289" customWidth="1"/>
    <col min="15891" max="15891" width="20.81640625" style="289" customWidth="1"/>
    <col min="15892" max="15892" width="4.6328125" style="289" customWidth="1"/>
    <col min="15893" max="15893" width="3.90625" style="289" customWidth="1"/>
    <col min="15894" max="15894" width="4.6328125" style="289" customWidth="1"/>
    <col min="15895" max="15897" width="5.6328125" style="289" customWidth="1"/>
    <col min="15898" max="15898" width="20.81640625" style="289" customWidth="1"/>
    <col min="15899" max="15899" width="4.6328125" style="289" customWidth="1"/>
    <col min="15900" max="15900" width="3.90625" style="289" customWidth="1"/>
    <col min="15901" max="15901" width="4.453125" style="289" customWidth="1"/>
    <col min="15902" max="15904" width="5.6328125" style="289" customWidth="1"/>
    <col min="15905" max="15905" width="20.6328125" style="289" customWidth="1"/>
    <col min="15906" max="16128" width="9" style="289"/>
    <col min="16129" max="16129" width="3.1796875" style="289" customWidth="1"/>
    <col min="16130" max="16130" width="19.1796875" style="289" customWidth="1"/>
    <col min="16131" max="16131" width="26.453125" style="289" customWidth="1"/>
    <col min="16132" max="16132" width="4.90625" style="289" customWidth="1"/>
    <col min="16133" max="16133" width="28" style="289" customWidth="1"/>
    <col min="16134" max="16136" width="4.6328125" style="289" customWidth="1"/>
    <col min="16137" max="16137" width="3.90625" style="289" customWidth="1"/>
    <col min="16138" max="16138" width="4.6328125" style="289" customWidth="1"/>
    <col min="16139" max="16139" width="5.6328125" style="289" customWidth="1"/>
    <col min="16140" max="16140" width="20.6328125" style="289" customWidth="1"/>
    <col min="16141" max="16142" width="4.6328125" style="289" customWidth="1"/>
    <col min="16143" max="16143" width="4.36328125" style="289" customWidth="1"/>
    <col min="16144" max="16146" width="5.6328125" style="289" customWidth="1"/>
    <col min="16147" max="16147" width="20.81640625" style="289" customWidth="1"/>
    <col min="16148" max="16148" width="4.6328125" style="289" customWidth="1"/>
    <col min="16149" max="16149" width="3.90625" style="289" customWidth="1"/>
    <col min="16150" max="16150" width="4.6328125" style="289" customWidth="1"/>
    <col min="16151" max="16153" width="5.6328125" style="289" customWidth="1"/>
    <col min="16154" max="16154" width="20.81640625" style="289" customWidth="1"/>
    <col min="16155" max="16155" width="4.6328125" style="289" customWidth="1"/>
    <col min="16156" max="16156" width="3.90625" style="289" customWidth="1"/>
    <col min="16157" max="16157" width="4.453125" style="289" customWidth="1"/>
    <col min="16158" max="16160" width="5.6328125" style="289" customWidth="1"/>
    <col min="16161" max="16161" width="20.6328125" style="289" customWidth="1"/>
    <col min="16162" max="16384" width="9" style="289"/>
  </cols>
  <sheetData>
    <row r="1" spans="1:33" ht="22.5" customHeight="1">
      <c r="A1" s="287"/>
      <c r="B1" s="288"/>
      <c r="C1" s="288"/>
      <c r="D1" s="288"/>
      <c r="E1" s="288"/>
      <c r="F1" s="288"/>
    </row>
    <row r="2" spans="1:33" ht="22.5" customHeight="1">
      <c r="A2" s="290"/>
      <c r="B2" s="288"/>
      <c r="C2" s="288"/>
      <c r="D2" s="288"/>
      <c r="E2" s="288"/>
      <c r="F2" s="288"/>
    </row>
    <row r="3" spans="1:33" ht="22.5" customHeight="1">
      <c r="A3" s="287"/>
      <c r="B3" s="288"/>
      <c r="C3" s="288"/>
      <c r="D3" s="288"/>
      <c r="E3" s="288"/>
      <c r="F3" s="288"/>
    </row>
    <row r="4" spans="1:33" ht="32.5">
      <c r="A4" s="288"/>
      <c r="B4" s="288"/>
      <c r="C4" s="288"/>
      <c r="D4" s="288"/>
      <c r="E4" s="288"/>
      <c r="F4" s="288"/>
      <c r="G4" s="1619" t="s">
        <v>459</v>
      </c>
      <c r="H4" s="1619"/>
      <c r="I4" s="1619"/>
      <c r="J4" s="1619"/>
      <c r="K4" s="1619"/>
      <c r="L4" s="1619"/>
      <c r="M4" s="1619"/>
      <c r="N4" s="1619"/>
      <c r="O4" s="1619"/>
      <c r="P4" s="1619"/>
      <c r="Q4" s="1619"/>
      <c r="R4" s="1619"/>
      <c r="S4" s="1619"/>
      <c r="T4" s="291"/>
    </row>
    <row r="5" spans="1:33" ht="8.15" customHeight="1">
      <c r="A5" s="288"/>
      <c r="B5" s="288"/>
      <c r="C5" s="288"/>
      <c r="D5" s="288"/>
      <c r="E5" s="288"/>
      <c r="F5" s="288"/>
      <c r="G5" s="291"/>
      <c r="H5" s="291"/>
      <c r="I5" s="291"/>
      <c r="J5" s="291"/>
      <c r="K5" s="291"/>
      <c r="L5" s="291"/>
      <c r="M5" s="291"/>
      <c r="N5" s="291"/>
      <c r="O5" s="291"/>
      <c r="P5" s="291"/>
      <c r="Q5" s="291"/>
      <c r="R5" s="291"/>
      <c r="S5" s="291"/>
      <c r="T5" s="291"/>
      <c r="U5" s="292"/>
      <c r="V5" s="292"/>
      <c r="W5" s="292"/>
      <c r="X5" s="292"/>
      <c r="Y5" s="292"/>
      <c r="Z5" s="292"/>
    </row>
    <row r="6" spans="1:33" ht="33" customHeight="1">
      <c r="A6" s="1616" t="s">
        <v>460</v>
      </c>
      <c r="B6" s="1617"/>
      <c r="C6" s="1620">
        <f>入力用!B15</f>
        <v>0</v>
      </c>
      <c r="D6" s="1620"/>
      <c r="E6" s="1620"/>
      <c r="F6" s="786"/>
      <c r="G6" s="292"/>
      <c r="H6" s="1621" t="s">
        <v>168</v>
      </c>
      <c r="I6" s="1622"/>
      <c r="J6" s="787" t="s">
        <v>788</v>
      </c>
      <c r="K6" s="1532">
        <f>入力用!B9</f>
        <v>46114</v>
      </c>
      <c r="L6" s="1532"/>
      <c r="M6" s="1532"/>
      <c r="N6" s="1533"/>
      <c r="O6" s="292"/>
      <c r="P6" s="292"/>
      <c r="Q6" s="292"/>
      <c r="R6" s="292"/>
      <c r="S6" s="292"/>
      <c r="T6" s="292"/>
      <c r="U6" s="292"/>
      <c r="V6" s="292"/>
      <c r="W6" s="292"/>
      <c r="X6" s="292"/>
      <c r="Y6" s="292"/>
      <c r="Z6" s="292"/>
    </row>
    <row r="7" spans="1:33" ht="33" customHeight="1">
      <c r="A7" s="1616" t="s">
        <v>461</v>
      </c>
      <c r="B7" s="1617"/>
      <c r="C7" s="1620" t="str">
        <f>入力用!B6</f>
        <v>■■事業 ●●地区 ▲-▲工区</v>
      </c>
      <c r="D7" s="1620"/>
      <c r="E7" s="1620"/>
      <c r="F7" s="786"/>
      <c r="G7" s="292"/>
      <c r="H7" s="1623"/>
      <c r="I7" s="1624"/>
      <c r="J7" s="759" t="s">
        <v>1274</v>
      </c>
      <c r="K7" s="1534">
        <f>入力用!B10</f>
        <v>46477</v>
      </c>
      <c r="L7" s="1534"/>
      <c r="M7" s="1534"/>
      <c r="N7" s="1535"/>
      <c r="O7" s="292"/>
      <c r="P7" s="292"/>
      <c r="Q7" s="292"/>
      <c r="R7" s="292"/>
      <c r="S7" s="292"/>
      <c r="T7" s="292"/>
      <c r="U7" s="292"/>
      <c r="V7" s="292"/>
      <c r="W7" s="292"/>
      <c r="X7" s="292"/>
      <c r="Y7" s="292"/>
      <c r="Z7" s="292"/>
    </row>
    <row r="8" spans="1:33" ht="33" customHeight="1">
      <c r="A8" s="288"/>
      <c r="B8" s="288"/>
      <c r="C8" s="288"/>
      <c r="D8" s="288"/>
      <c r="E8" s="288"/>
      <c r="F8" s="288"/>
      <c r="G8" s="292"/>
      <c r="H8" s="292"/>
      <c r="I8" s="292"/>
      <c r="J8" s="292"/>
      <c r="K8" s="292"/>
      <c r="L8" s="292"/>
      <c r="M8" s="292"/>
      <c r="N8" s="292"/>
      <c r="O8" s="292"/>
      <c r="P8" s="292"/>
      <c r="Q8" s="292"/>
      <c r="R8" s="292"/>
      <c r="S8" s="292"/>
      <c r="T8" s="292"/>
      <c r="U8" s="292"/>
      <c r="V8" s="292"/>
      <c r="W8" s="292"/>
      <c r="X8" s="292"/>
      <c r="Y8" s="292"/>
      <c r="Z8" s="292"/>
    </row>
    <row r="9" spans="1:33" ht="30" customHeight="1">
      <c r="A9" s="1616" t="s">
        <v>462</v>
      </c>
      <c r="B9" s="1617"/>
      <c r="C9" s="293"/>
      <c r="D9" s="288"/>
      <c r="E9" s="288"/>
      <c r="F9" s="288"/>
      <c r="G9" s="1607" t="s">
        <v>463</v>
      </c>
      <c r="H9" s="1608"/>
      <c r="I9" s="1576" t="s">
        <v>464</v>
      </c>
      <c r="J9" s="1577"/>
      <c r="K9" s="1578"/>
      <c r="L9" s="294"/>
      <c r="M9" s="292"/>
      <c r="N9" s="1607" t="s">
        <v>463</v>
      </c>
      <c r="O9" s="1608"/>
      <c r="P9" s="1576" t="s">
        <v>464</v>
      </c>
      <c r="Q9" s="1577"/>
      <c r="R9" s="1578"/>
      <c r="S9" s="294"/>
      <c r="T9" s="1606"/>
      <c r="U9" s="1607" t="s">
        <v>463</v>
      </c>
      <c r="V9" s="1608"/>
      <c r="W9" s="1576" t="s">
        <v>464</v>
      </c>
      <c r="X9" s="1577"/>
      <c r="Y9" s="1578"/>
      <c r="Z9" s="294"/>
      <c r="AB9" s="1607" t="s">
        <v>463</v>
      </c>
      <c r="AC9" s="1608"/>
      <c r="AD9" s="1576" t="s">
        <v>464</v>
      </c>
      <c r="AE9" s="1577"/>
      <c r="AF9" s="1578"/>
      <c r="AG9" s="294"/>
    </row>
    <row r="10" spans="1:33" ht="30" customHeight="1">
      <c r="A10" s="1616" t="s">
        <v>465</v>
      </c>
      <c r="B10" s="1617"/>
      <c r="C10" s="293"/>
      <c r="D10" s="288"/>
      <c r="E10" s="288"/>
      <c r="F10" s="288"/>
      <c r="G10" s="1609"/>
      <c r="H10" s="1610"/>
      <c r="I10" s="1576" t="s">
        <v>466</v>
      </c>
      <c r="J10" s="1577"/>
      <c r="K10" s="1578"/>
      <c r="L10" s="294"/>
      <c r="M10" s="292"/>
      <c r="N10" s="1609"/>
      <c r="O10" s="1610"/>
      <c r="P10" s="1576" t="s">
        <v>466</v>
      </c>
      <c r="Q10" s="1577"/>
      <c r="R10" s="1578"/>
      <c r="S10" s="294"/>
      <c r="T10" s="1606"/>
      <c r="U10" s="1609"/>
      <c r="V10" s="1610"/>
      <c r="W10" s="1576" t="s">
        <v>466</v>
      </c>
      <c r="X10" s="1577"/>
      <c r="Y10" s="1578"/>
      <c r="Z10" s="294"/>
      <c r="AB10" s="1609"/>
      <c r="AC10" s="1610"/>
      <c r="AD10" s="1576" t="s">
        <v>466</v>
      </c>
      <c r="AE10" s="1577"/>
      <c r="AF10" s="1578"/>
      <c r="AG10" s="294"/>
    </row>
    <row r="11" spans="1:33" ht="30" customHeight="1">
      <c r="A11" s="1618" t="s">
        <v>467</v>
      </c>
      <c r="B11" s="1617"/>
      <c r="C11" s="293">
        <f>入力用!B23</f>
        <v>0</v>
      </c>
      <c r="D11" s="288"/>
      <c r="E11" s="288"/>
      <c r="F11" s="288"/>
      <c r="G11" s="1609"/>
      <c r="H11" s="1610"/>
      <c r="I11" s="1576" t="s">
        <v>468</v>
      </c>
      <c r="J11" s="1577"/>
      <c r="K11" s="1578"/>
      <c r="L11" s="294"/>
      <c r="M11" s="292"/>
      <c r="N11" s="1609"/>
      <c r="O11" s="1610"/>
      <c r="P11" s="1576" t="s">
        <v>468</v>
      </c>
      <c r="Q11" s="1577"/>
      <c r="R11" s="1578"/>
      <c r="S11" s="294"/>
      <c r="T11" s="1606"/>
      <c r="U11" s="1609"/>
      <c r="V11" s="1610"/>
      <c r="W11" s="1576" t="s">
        <v>468</v>
      </c>
      <c r="X11" s="1577"/>
      <c r="Y11" s="1578"/>
      <c r="Z11" s="294"/>
      <c r="AB11" s="1609"/>
      <c r="AC11" s="1610"/>
      <c r="AD11" s="1576" t="s">
        <v>468</v>
      </c>
      <c r="AE11" s="1577"/>
      <c r="AF11" s="1578"/>
      <c r="AG11" s="294"/>
    </row>
    <row r="12" spans="1:33" ht="30" customHeight="1">
      <c r="A12" s="1616" t="s">
        <v>469</v>
      </c>
      <c r="B12" s="1617"/>
      <c r="C12" s="293"/>
      <c r="D12" s="288"/>
      <c r="E12" s="288"/>
      <c r="F12" s="288"/>
      <c r="G12" s="1609"/>
      <c r="H12" s="1610"/>
      <c r="I12" s="1576" t="s">
        <v>470</v>
      </c>
      <c r="J12" s="1577"/>
      <c r="K12" s="1578"/>
      <c r="L12" s="295" t="s">
        <v>471</v>
      </c>
      <c r="M12" s="292"/>
      <c r="N12" s="1609"/>
      <c r="O12" s="1610"/>
      <c r="P12" s="1576" t="s">
        <v>470</v>
      </c>
      <c r="Q12" s="1577"/>
      <c r="R12" s="1578"/>
      <c r="S12" s="295" t="s">
        <v>471</v>
      </c>
      <c r="T12" s="1606"/>
      <c r="U12" s="1609"/>
      <c r="V12" s="1610"/>
      <c r="W12" s="1576" t="s">
        <v>470</v>
      </c>
      <c r="X12" s="1577"/>
      <c r="Y12" s="1578"/>
      <c r="Z12" s="295" t="s">
        <v>471</v>
      </c>
      <c r="AB12" s="1609"/>
      <c r="AC12" s="1610"/>
      <c r="AD12" s="1576" t="s">
        <v>470</v>
      </c>
      <c r="AE12" s="1577"/>
      <c r="AF12" s="1578"/>
      <c r="AG12" s="295" t="s">
        <v>471</v>
      </c>
    </row>
    <row r="13" spans="1:33" ht="30" customHeight="1">
      <c r="A13" s="1614" t="s">
        <v>443</v>
      </c>
      <c r="B13" s="1615"/>
      <c r="C13" s="293"/>
      <c r="D13" s="288"/>
      <c r="E13" s="288"/>
      <c r="F13" s="288"/>
      <c r="G13" s="1609"/>
      <c r="H13" s="1610"/>
      <c r="I13" s="1576" t="s">
        <v>472</v>
      </c>
      <c r="J13" s="1577"/>
      <c r="K13" s="1578"/>
      <c r="L13" s="294"/>
      <c r="M13" s="292"/>
      <c r="N13" s="1609"/>
      <c r="O13" s="1610"/>
      <c r="P13" s="1576" t="s">
        <v>472</v>
      </c>
      <c r="Q13" s="1577"/>
      <c r="R13" s="1578"/>
      <c r="S13" s="294"/>
      <c r="T13" s="1606"/>
      <c r="U13" s="1609"/>
      <c r="V13" s="1610"/>
      <c r="W13" s="1576" t="s">
        <v>472</v>
      </c>
      <c r="X13" s="1577"/>
      <c r="Y13" s="1578"/>
      <c r="Z13" s="294"/>
      <c r="AB13" s="1609"/>
      <c r="AC13" s="1610"/>
      <c r="AD13" s="1576" t="s">
        <v>472</v>
      </c>
      <c r="AE13" s="1577"/>
      <c r="AF13" s="1578"/>
      <c r="AG13" s="294"/>
    </row>
    <row r="14" spans="1:33" ht="30" customHeight="1">
      <c r="A14" s="296"/>
      <c r="B14" s="297" t="s">
        <v>446</v>
      </c>
      <c r="C14" s="293"/>
      <c r="D14" s="288"/>
      <c r="E14" s="288"/>
      <c r="F14" s="288"/>
      <c r="G14" s="1609"/>
      <c r="H14" s="1610"/>
      <c r="I14" s="1603" t="s">
        <v>473</v>
      </c>
      <c r="J14" s="1577"/>
      <c r="K14" s="1578"/>
      <c r="L14" s="294"/>
      <c r="M14" s="292"/>
      <c r="N14" s="1609"/>
      <c r="O14" s="1610"/>
      <c r="P14" s="1603" t="s">
        <v>473</v>
      </c>
      <c r="Q14" s="1577"/>
      <c r="R14" s="1578"/>
      <c r="S14" s="294"/>
      <c r="T14" s="298"/>
      <c r="U14" s="1609"/>
      <c r="V14" s="1610"/>
      <c r="W14" s="1603" t="s">
        <v>473</v>
      </c>
      <c r="X14" s="1577"/>
      <c r="Y14" s="1578"/>
      <c r="Z14" s="294"/>
      <c r="AB14" s="1609"/>
      <c r="AC14" s="1610"/>
      <c r="AD14" s="1603" t="s">
        <v>473</v>
      </c>
      <c r="AE14" s="1577"/>
      <c r="AF14" s="1578"/>
      <c r="AG14" s="294"/>
    </row>
    <row r="15" spans="1:33" ht="30" customHeight="1">
      <c r="A15" s="1614" t="s">
        <v>443</v>
      </c>
      <c r="B15" s="1615"/>
      <c r="C15" s="293"/>
      <c r="D15" s="288"/>
      <c r="E15" s="299"/>
      <c r="F15" s="299"/>
      <c r="G15" s="1609"/>
      <c r="H15" s="1610"/>
      <c r="I15" s="300"/>
      <c r="J15" s="1604" t="s">
        <v>474</v>
      </c>
      <c r="K15" s="1605"/>
      <c r="L15" s="295" t="s">
        <v>475</v>
      </c>
      <c r="M15" s="292"/>
      <c r="N15" s="1609"/>
      <c r="O15" s="1610"/>
      <c r="P15" s="300"/>
      <c r="Q15" s="1604" t="s">
        <v>474</v>
      </c>
      <c r="R15" s="1605"/>
      <c r="S15" s="295" t="s">
        <v>475</v>
      </c>
      <c r="T15" s="292"/>
      <c r="U15" s="1609"/>
      <c r="V15" s="1610"/>
      <c r="W15" s="300"/>
      <c r="X15" s="1604" t="s">
        <v>474</v>
      </c>
      <c r="Y15" s="1605"/>
      <c r="Z15" s="295" t="s">
        <v>475</v>
      </c>
      <c r="AB15" s="1609"/>
      <c r="AC15" s="1610"/>
      <c r="AD15" s="300"/>
      <c r="AE15" s="1604" t="s">
        <v>474</v>
      </c>
      <c r="AF15" s="1605"/>
      <c r="AG15" s="295" t="s">
        <v>475</v>
      </c>
    </row>
    <row r="16" spans="1:33" ht="30" customHeight="1">
      <c r="A16" s="296"/>
      <c r="B16" s="297" t="s">
        <v>446</v>
      </c>
      <c r="C16" s="293"/>
      <c r="D16" s="288"/>
      <c r="E16" s="288"/>
      <c r="F16" s="288"/>
      <c r="G16" s="1609"/>
      <c r="H16" s="1610"/>
      <c r="I16" s="1603" t="s">
        <v>476</v>
      </c>
      <c r="J16" s="1577"/>
      <c r="K16" s="1578"/>
      <c r="L16" s="294"/>
      <c r="M16" s="292"/>
      <c r="N16" s="1609"/>
      <c r="O16" s="1610"/>
      <c r="P16" s="1603" t="s">
        <v>476</v>
      </c>
      <c r="Q16" s="1577"/>
      <c r="R16" s="1578"/>
      <c r="S16" s="294"/>
      <c r="T16" s="1606"/>
      <c r="U16" s="1609"/>
      <c r="V16" s="1610"/>
      <c r="W16" s="1603" t="s">
        <v>476</v>
      </c>
      <c r="X16" s="1577"/>
      <c r="Y16" s="1578"/>
      <c r="Z16" s="294"/>
      <c r="AB16" s="1609"/>
      <c r="AC16" s="1610"/>
      <c r="AD16" s="1603" t="s">
        <v>476</v>
      </c>
      <c r="AE16" s="1577"/>
      <c r="AF16" s="1578"/>
      <c r="AG16" s="294"/>
    </row>
    <row r="17" spans="1:33" ht="30" customHeight="1">
      <c r="A17" s="288"/>
      <c r="B17" s="288"/>
      <c r="C17" s="288"/>
      <c r="D17" s="288"/>
      <c r="E17" s="288"/>
      <c r="F17" s="288"/>
      <c r="G17" s="1611"/>
      <c r="H17" s="1612"/>
      <c r="I17" s="300"/>
      <c r="J17" s="1604" t="s">
        <v>477</v>
      </c>
      <c r="K17" s="1605"/>
      <c r="L17" s="294"/>
      <c r="M17" s="292"/>
      <c r="N17" s="1611"/>
      <c r="O17" s="1612"/>
      <c r="P17" s="300"/>
      <c r="Q17" s="1604" t="s">
        <v>477</v>
      </c>
      <c r="R17" s="1605"/>
      <c r="S17" s="294"/>
      <c r="T17" s="1606"/>
      <c r="U17" s="1611"/>
      <c r="V17" s="1612"/>
      <c r="W17" s="300"/>
      <c r="X17" s="1604" t="s">
        <v>477</v>
      </c>
      <c r="Y17" s="1605"/>
      <c r="Z17" s="294"/>
      <c r="AB17" s="1611"/>
      <c r="AC17" s="1612"/>
      <c r="AD17" s="300"/>
      <c r="AE17" s="1604" t="s">
        <v>477</v>
      </c>
      <c r="AF17" s="1605"/>
      <c r="AG17" s="294"/>
    </row>
    <row r="18" spans="1:33" ht="30" customHeight="1">
      <c r="A18" s="1613"/>
      <c r="B18" s="1613"/>
      <c r="C18" s="299"/>
      <c r="D18" s="288"/>
      <c r="E18" s="301"/>
      <c r="F18" s="301"/>
      <c r="G18" s="1573" t="s">
        <v>478</v>
      </c>
      <c r="H18" s="1574"/>
      <c r="I18" s="1575"/>
      <c r="J18" s="1576" t="s">
        <v>479</v>
      </c>
      <c r="K18" s="1577"/>
      <c r="L18" s="1578"/>
      <c r="M18" s="292"/>
      <c r="N18" s="1573" t="s">
        <v>478</v>
      </c>
      <c r="O18" s="1574"/>
      <c r="P18" s="1575"/>
      <c r="Q18" s="1576" t="s">
        <v>479</v>
      </c>
      <c r="R18" s="1577"/>
      <c r="S18" s="1578"/>
      <c r="T18" s="1606"/>
      <c r="U18" s="1573" t="s">
        <v>478</v>
      </c>
      <c r="V18" s="1574"/>
      <c r="W18" s="1575"/>
      <c r="X18" s="1576" t="s">
        <v>479</v>
      </c>
      <c r="Y18" s="1577"/>
      <c r="Z18" s="1578"/>
      <c r="AB18" s="1573" t="s">
        <v>478</v>
      </c>
      <c r="AC18" s="1574"/>
      <c r="AD18" s="1575"/>
      <c r="AE18" s="1576" t="s">
        <v>479</v>
      </c>
      <c r="AF18" s="1577"/>
      <c r="AG18" s="1578"/>
    </row>
    <row r="19" spans="1:33" ht="30" customHeight="1">
      <c r="A19" s="1613"/>
      <c r="B19" s="1613"/>
      <c r="C19" s="288"/>
      <c r="D19" s="288"/>
      <c r="E19" s="288"/>
      <c r="F19" s="288"/>
      <c r="G19" s="292"/>
      <c r="H19" s="302"/>
      <c r="I19" s="292"/>
      <c r="J19" s="292"/>
      <c r="K19" s="292"/>
      <c r="L19" s="292"/>
      <c r="M19" s="292"/>
      <c r="N19" s="292"/>
      <c r="O19" s="302"/>
      <c r="P19" s="292"/>
      <c r="Q19" s="292"/>
      <c r="R19" s="292"/>
      <c r="S19" s="292"/>
      <c r="T19" s="1606"/>
      <c r="U19" s="292"/>
      <c r="V19" s="302"/>
      <c r="W19" s="292"/>
      <c r="X19" s="292"/>
      <c r="Y19" s="292"/>
      <c r="Z19" s="292"/>
      <c r="AB19" s="292"/>
      <c r="AC19" s="302"/>
      <c r="AD19" s="292"/>
      <c r="AE19" s="292"/>
      <c r="AF19" s="292"/>
      <c r="AG19" s="292"/>
    </row>
    <row r="20" spans="1:33" ht="30" customHeight="1">
      <c r="A20" s="288"/>
      <c r="B20" s="288"/>
      <c r="C20" s="288"/>
      <c r="D20" s="288"/>
      <c r="E20" s="288"/>
      <c r="F20" s="288"/>
      <c r="G20" s="1607" t="s">
        <v>463</v>
      </c>
      <c r="H20" s="1608"/>
      <c r="I20" s="1576" t="s">
        <v>464</v>
      </c>
      <c r="J20" s="1577"/>
      <c r="K20" s="1578"/>
      <c r="L20" s="294"/>
      <c r="M20" s="292"/>
      <c r="N20" s="1607" t="s">
        <v>463</v>
      </c>
      <c r="O20" s="1608"/>
      <c r="P20" s="1576" t="s">
        <v>464</v>
      </c>
      <c r="Q20" s="1577"/>
      <c r="R20" s="1578"/>
      <c r="S20" s="294"/>
      <c r="T20" s="1606"/>
      <c r="U20" s="1607" t="s">
        <v>463</v>
      </c>
      <c r="V20" s="1608"/>
      <c r="W20" s="1576" t="s">
        <v>464</v>
      </c>
      <c r="X20" s="1577"/>
      <c r="Y20" s="1578"/>
      <c r="Z20" s="294"/>
      <c r="AB20" s="1607" t="s">
        <v>463</v>
      </c>
      <c r="AC20" s="1608"/>
      <c r="AD20" s="1576" t="s">
        <v>464</v>
      </c>
      <c r="AE20" s="1577"/>
      <c r="AF20" s="1578"/>
      <c r="AG20" s="294"/>
    </row>
    <row r="21" spans="1:33" ht="30" customHeight="1">
      <c r="A21" s="1613"/>
      <c r="B21" s="1613"/>
      <c r="C21" s="288"/>
      <c r="D21" s="288"/>
      <c r="E21" s="288"/>
      <c r="F21" s="288"/>
      <c r="G21" s="1609"/>
      <c r="H21" s="1610"/>
      <c r="I21" s="1576" t="s">
        <v>466</v>
      </c>
      <c r="J21" s="1577"/>
      <c r="K21" s="1578"/>
      <c r="L21" s="294"/>
      <c r="M21" s="292"/>
      <c r="N21" s="1609"/>
      <c r="O21" s="1610"/>
      <c r="P21" s="1576" t="s">
        <v>466</v>
      </c>
      <c r="Q21" s="1577"/>
      <c r="R21" s="1578"/>
      <c r="S21" s="294"/>
      <c r="T21" s="298"/>
      <c r="U21" s="1609"/>
      <c r="V21" s="1610"/>
      <c r="W21" s="1576" t="s">
        <v>466</v>
      </c>
      <c r="X21" s="1577"/>
      <c r="Y21" s="1578"/>
      <c r="Z21" s="294"/>
      <c r="AB21" s="1609"/>
      <c r="AC21" s="1610"/>
      <c r="AD21" s="1576" t="s">
        <v>466</v>
      </c>
      <c r="AE21" s="1577"/>
      <c r="AF21" s="1578"/>
      <c r="AG21" s="294"/>
    </row>
    <row r="22" spans="1:33" ht="30" customHeight="1">
      <c r="A22" s="1613"/>
      <c r="B22" s="1613"/>
      <c r="C22" s="288"/>
      <c r="D22" s="288"/>
      <c r="E22" s="288"/>
      <c r="F22" s="288"/>
      <c r="G22" s="1609"/>
      <c r="H22" s="1610"/>
      <c r="I22" s="1576" t="s">
        <v>468</v>
      </c>
      <c r="J22" s="1577"/>
      <c r="K22" s="1578"/>
      <c r="L22" s="294"/>
      <c r="M22" s="292"/>
      <c r="N22" s="1609"/>
      <c r="O22" s="1610"/>
      <c r="P22" s="1576" t="s">
        <v>468</v>
      </c>
      <c r="Q22" s="1577"/>
      <c r="R22" s="1578"/>
      <c r="S22" s="294"/>
      <c r="T22" s="292"/>
      <c r="U22" s="1609"/>
      <c r="V22" s="1610"/>
      <c r="W22" s="1576" t="s">
        <v>468</v>
      </c>
      <c r="X22" s="1577"/>
      <c r="Y22" s="1578"/>
      <c r="Z22" s="294"/>
      <c r="AB22" s="1609"/>
      <c r="AC22" s="1610"/>
      <c r="AD22" s="1576" t="s">
        <v>468</v>
      </c>
      <c r="AE22" s="1577"/>
      <c r="AF22" s="1578"/>
      <c r="AG22" s="294"/>
    </row>
    <row r="23" spans="1:33" ht="30" customHeight="1">
      <c r="A23" s="288"/>
      <c r="B23" s="288"/>
      <c r="C23" s="288"/>
      <c r="D23" s="288"/>
      <c r="E23" s="288"/>
      <c r="F23" s="288"/>
      <c r="G23" s="1609"/>
      <c r="H23" s="1610"/>
      <c r="I23" s="1576" t="s">
        <v>470</v>
      </c>
      <c r="J23" s="1577"/>
      <c r="K23" s="1578"/>
      <c r="L23" s="295" t="s">
        <v>471</v>
      </c>
      <c r="M23" s="292"/>
      <c r="N23" s="1609"/>
      <c r="O23" s="1610"/>
      <c r="P23" s="1576" t="s">
        <v>470</v>
      </c>
      <c r="Q23" s="1577"/>
      <c r="R23" s="1578"/>
      <c r="S23" s="295" t="s">
        <v>471</v>
      </c>
      <c r="T23" s="1606"/>
      <c r="U23" s="1609"/>
      <c r="V23" s="1610"/>
      <c r="W23" s="1576" t="s">
        <v>470</v>
      </c>
      <c r="X23" s="1577"/>
      <c r="Y23" s="1578"/>
      <c r="Z23" s="295" t="s">
        <v>471</v>
      </c>
      <c r="AB23" s="1609"/>
      <c r="AC23" s="1610"/>
      <c r="AD23" s="1576" t="s">
        <v>470</v>
      </c>
      <c r="AE23" s="1577"/>
      <c r="AF23" s="1578"/>
      <c r="AG23" s="295" t="s">
        <v>471</v>
      </c>
    </row>
    <row r="24" spans="1:33" ht="30" customHeight="1">
      <c r="A24" s="288"/>
      <c r="B24" s="288"/>
      <c r="C24" s="288"/>
      <c r="D24" s="288"/>
      <c r="E24" s="288"/>
      <c r="F24" s="288"/>
      <c r="G24" s="1609"/>
      <c r="H24" s="1610"/>
      <c r="I24" s="1576" t="s">
        <v>472</v>
      </c>
      <c r="J24" s="1577"/>
      <c r="K24" s="1578"/>
      <c r="L24" s="294"/>
      <c r="M24" s="292"/>
      <c r="N24" s="1609"/>
      <c r="O24" s="1610"/>
      <c r="P24" s="1576" t="s">
        <v>472</v>
      </c>
      <c r="Q24" s="1577"/>
      <c r="R24" s="1578"/>
      <c r="S24" s="294"/>
      <c r="T24" s="1606"/>
      <c r="U24" s="1609"/>
      <c r="V24" s="1610"/>
      <c r="W24" s="1576" t="s">
        <v>472</v>
      </c>
      <c r="X24" s="1577"/>
      <c r="Y24" s="1578"/>
      <c r="Z24" s="294"/>
      <c r="AB24" s="1609"/>
      <c r="AC24" s="1610"/>
      <c r="AD24" s="1576" t="s">
        <v>472</v>
      </c>
      <c r="AE24" s="1577"/>
      <c r="AF24" s="1578"/>
      <c r="AG24" s="294"/>
    </row>
    <row r="25" spans="1:33" ht="30" customHeight="1">
      <c r="A25" s="288"/>
      <c r="B25" s="288"/>
      <c r="C25" s="288"/>
      <c r="G25" s="1609"/>
      <c r="H25" s="1610"/>
      <c r="I25" s="1603" t="s">
        <v>473</v>
      </c>
      <c r="J25" s="1577"/>
      <c r="K25" s="1578"/>
      <c r="L25" s="294"/>
      <c r="M25" s="292"/>
      <c r="N25" s="1609"/>
      <c r="O25" s="1610"/>
      <c r="P25" s="1603" t="s">
        <v>473</v>
      </c>
      <c r="Q25" s="1577"/>
      <c r="R25" s="1578"/>
      <c r="S25" s="294"/>
      <c r="T25" s="1606"/>
      <c r="U25" s="1609"/>
      <c r="V25" s="1610"/>
      <c r="W25" s="1603" t="s">
        <v>473</v>
      </c>
      <c r="X25" s="1577"/>
      <c r="Y25" s="1578"/>
      <c r="Z25" s="294"/>
      <c r="AB25" s="1609"/>
      <c r="AC25" s="1610"/>
      <c r="AD25" s="1603" t="s">
        <v>473</v>
      </c>
      <c r="AE25" s="1577"/>
      <c r="AF25" s="1578"/>
      <c r="AG25" s="294"/>
    </row>
    <row r="26" spans="1:33" ht="30" customHeight="1">
      <c r="B26" s="303"/>
      <c r="G26" s="1609"/>
      <c r="H26" s="1610"/>
      <c r="I26" s="300"/>
      <c r="J26" s="1604" t="s">
        <v>474</v>
      </c>
      <c r="K26" s="1605"/>
      <c r="L26" s="295" t="s">
        <v>475</v>
      </c>
      <c r="M26" s="292"/>
      <c r="N26" s="1609"/>
      <c r="O26" s="1610"/>
      <c r="P26" s="300"/>
      <c r="Q26" s="1604" t="s">
        <v>474</v>
      </c>
      <c r="R26" s="1605"/>
      <c r="S26" s="295" t="s">
        <v>475</v>
      </c>
      <c r="T26" s="1606"/>
      <c r="U26" s="1609"/>
      <c r="V26" s="1610"/>
      <c r="W26" s="300"/>
      <c r="X26" s="1604" t="s">
        <v>474</v>
      </c>
      <c r="Y26" s="1605"/>
      <c r="Z26" s="295" t="s">
        <v>475</v>
      </c>
      <c r="AB26" s="1609"/>
      <c r="AC26" s="1610"/>
      <c r="AD26" s="300"/>
      <c r="AE26" s="1604" t="s">
        <v>474</v>
      </c>
      <c r="AF26" s="1605"/>
      <c r="AG26" s="295" t="s">
        <v>475</v>
      </c>
    </row>
    <row r="27" spans="1:33" ht="30" customHeight="1">
      <c r="G27" s="1609"/>
      <c r="H27" s="1610"/>
      <c r="I27" s="1603" t="s">
        <v>476</v>
      </c>
      <c r="J27" s="1577"/>
      <c r="K27" s="1578"/>
      <c r="L27" s="294"/>
      <c r="M27" s="292"/>
      <c r="N27" s="1609"/>
      <c r="O27" s="1610"/>
      <c r="P27" s="1603" t="s">
        <v>476</v>
      </c>
      <c r="Q27" s="1577"/>
      <c r="R27" s="1578"/>
      <c r="S27" s="294"/>
      <c r="T27" s="1606"/>
      <c r="U27" s="1609"/>
      <c r="V27" s="1610"/>
      <c r="W27" s="1603" t="s">
        <v>476</v>
      </c>
      <c r="X27" s="1577"/>
      <c r="Y27" s="1578"/>
      <c r="Z27" s="294"/>
      <c r="AB27" s="1609"/>
      <c r="AC27" s="1610"/>
      <c r="AD27" s="1603" t="s">
        <v>476</v>
      </c>
      <c r="AE27" s="1577"/>
      <c r="AF27" s="1578"/>
      <c r="AG27" s="294"/>
    </row>
    <row r="28" spans="1:33" ht="30" customHeight="1">
      <c r="G28" s="1611"/>
      <c r="H28" s="1612"/>
      <c r="I28" s="300"/>
      <c r="J28" s="1604" t="s">
        <v>477</v>
      </c>
      <c r="K28" s="1605"/>
      <c r="L28" s="294"/>
      <c r="M28" s="292"/>
      <c r="N28" s="1611"/>
      <c r="O28" s="1612"/>
      <c r="P28" s="300"/>
      <c r="Q28" s="1604" t="s">
        <v>477</v>
      </c>
      <c r="R28" s="1605"/>
      <c r="S28" s="294"/>
      <c r="T28" s="298"/>
      <c r="U28" s="1611"/>
      <c r="V28" s="1612"/>
      <c r="W28" s="300"/>
      <c r="X28" s="1604" t="s">
        <v>477</v>
      </c>
      <c r="Y28" s="1605"/>
      <c r="Z28" s="294"/>
      <c r="AB28" s="1611"/>
      <c r="AC28" s="1612"/>
      <c r="AD28" s="300"/>
      <c r="AE28" s="1604" t="s">
        <v>477</v>
      </c>
      <c r="AF28" s="1605"/>
      <c r="AG28" s="294"/>
    </row>
    <row r="29" spans="1:33" ht="30" customHeight="1">
      <c r="G29" s="1573" t="s">
        <v>478</v>
      </c>
      <c r="H29" s="1574"/>
      <c r="I29" s="1575"/>
      <c r="J29" s="1576" t="s">
        <v>479</v>
      </c>
      <c r="K29" s="1577"/>
      <c r="L29" s="1578"/>
      <c r="M29" s="292"/>
      <c r="N29" s="1573" t="s">
        <v>478</v>
      </c>
      <c r="O29" s="1574"/>
      <c r="P29" s="1575"/>
      <c r="Q29" s="1576" t="s">
        <v>479</v>
      </c>
      <c r="R29" s="1577"/>
      <c r="S29" s="1578"/>
      <c r="T29" s="298"/>
      <c r="U29" s="1573" t="s">
        <v>478</v>
      </c>
      <c r="V29" s="1574"/>
      <c r="W29" s="1575"/>
      <c r="X29" s="1576" t="s">
        <v>479</v>
      </c>
      <c r="Y29" s="1577"/>
      <c r="Z29" s="1578"/>
      <c r="AB29" s="1573" t="s">
        <v>478</v>
      </c>
      <c r="AC29" s="1574"/>
      <c r="AD29" s="1575"/>
      <c r="AE29" s="1576" t="s">
        <v>479</v>
      </c>
      <c r="AF29" s="1577"/>
      <c r="AG29" s="1578"/>
    </row>
    <row r="30" spans="1:33" ht="30" customHeight="1">
      <c r="G30" s="304"/>
      <c r="H30" s="304"/>
      <c r="I30" s="305"/>
      <c r="J30" s="306"/>
      <c r="K30" s="306"/>
      <c r="L30" s="298"/>
      <c r="M30" s="292"/>
      <c r="N30" s="304"/>
      <c r="O30" s="304"/>
      <c r="P30" s="304"/>
      <c r="Q30" s="298"/>
      <c r="R30" s="298"/>
      <c r="S30" s="298"/>
      <c r="T30" s="298"/>
      <c r="U30" s="304"/>
      <c r="V30" s="304"/>
      <c r="W30" s="304"/>
      <c r="X30" s="298"/>
      <c r="Y30" s="298"/>
      <c r="Z30" s="298"/>
      <c r="AB30" s="304"/>
      <c r="AC30" s="304"/>
      <c r="AD30" s="304"/>
      <c r="AE30" s="298"/>
      <c r="AF30" s="298"/>
      <c r="AG30" s="298"/>
    </row>
    <row r="31" spans="1:33" ht="30" customHeight="1">
      <c r="G31" s="1607" t="s">
        <v>463</v>
      </c>
      <c r="H31" s="1608"/>
      <c r="I31" s="1576" t="s">
        <v>464</v>
      </c>
      <c r="J31" s="1577"/>
      <c r="K31" s="1578"/>
      <c r="L31" s="294"/>
      <c r="M31" s="292"/>
      <c r="N31" s="1607" t="s">
        <v>463</v>
      </c>
      <c r="O31" s="1608"/>
      <c r="P31" s="1576" t="s">
        <v>464</v>
      </c>
      <c r="Q31" s="1577"/>
      <c r="R31" s="1578"/>
      <c r="S31" s="294"/>
      <c r="T31" s="292"/>
      <c r="U31" s="1607" t="s">
        <v>463</v>
      </c>
      <c r="V31" s="1608"/>
      <c r="W31" s="1576" t="s">
        <v>464</v>
      </c>
      <c r="X31" s="1577"/>
      <c r="Y31" s="1578"/>
      <c r="Z31" s="294"/>
      <c r="AB31" s="1607" t="s">
        <v>463</v>
      </c>
      <c r="AC31" s="1608"/>
      <c r="AD31" s="1576" t="s">
        <v>464</v>
      </c>
      <c r="AE31" s="1577"/>
      <c r="AF31" s="1578"/>
      <c r="AG31" s="294"/>
    </row>
    <row r="32" spans="1:33" ht="30" customHeight="1">
      <c r="G32" s="1609"/>
      <c r="H32" s="1610"/>
      <c r="I32" s="1576" t="s">
        <v>466</v>
      </c>
      <c r="J32" s="1577"/>
      <c r="K32" s="1578"/>
      <c r="L32" s="294"/>
      <c r="M32" s="292"/>
      <c r="N32" s="1609"/>
      <c r="O32" s="1610"/>
      <c r="P32" s="1576" t="s">
        <v>466</v>
      </c>
      <c r="Q32" s="1577"/>
      <c r="R32" s="1578"/>
      <c r="S32" s="294"/>
      <c r="T32" s="1606"/>
      <c r="U32" s="1609"/>
      <c r="V32" s="1610"/>
      <c r="W32" s="1576" t="s">
        <v>466</v>
      </c>
      <c r="X32" s="1577"/>
      <c r="Y32" s="1578"/>
      <c r="Z32" s="294"/>
      <c r="AB32" s="1609"/>
      <c r="AC32" s="1610"/>
      <c r="AD32" s="1576" t="s">
        <v>466</v>
      </c>
      <c r="AE32" s="1577"/>
      <c r="AF32" s="1578"/>
      <c r="AG32" s="294"/>
    </row>
    <row r="33" spans="6:33" ht="30" customHeight="1">
      <c r="G33" s="1609"/>
      <c r="H33" s="1610"/>
      <c r="I33" s="1576" t="s">
        <v>468</v>
      </c>
      <c r="J33" s="1577"/>
      <c r="K33" s="1578"/>
      <c r="L33" s="294"/>
      <c r="M33" s="292"/>
      <c r="N33" s="1609"/>
      <c r="O33" s="1610"/>
      <c r="P33" s="1576" t="s">
        <v>468</v>
      </c>
      <c r="Q33" s="1577"/>
      <c r="R33" s="1578"/>
      <c r="S33" s="294"/>
      <c r="T33" s="1606"/>
      <c r="U33" s="1609"/>
      <c r="V33" s="1610"/>
      <c r="W33" s="1576" t="s">
        <v>468</v>
      </c>
      <c r="X33" s="1577"/>
      <c r="Y33" s="1578"/>
      <c r="Z33" s="294"/>
      <c r="AB33" s="1609"/>
      <c r="AC33" s="1610"/>
      <c r="AD33" s="1576" t="s">
        <v>468</v>
      </c>
      <c r="AE33" s="1577"/>
      <c r="AF33" s="1578"/>
      <c r="AG33" s="294"/>
    </row>
    <row r="34" spans="6:33" ht="30" customHeight="1">
      <c r="G34" s="1609"/>
      <c r="H34" s="1610"/>
      <c r="I34" s="1576" t="s">
        <v>470</v>
      </c>
      <c r="J34" s="1577"/>
      <c r="K34" s="1578"/>
      <c r="L34" s="295" t="s">
        <v>471</v>
      </c>
      <c r="M34" s="292"/>
      <c r="N34" s="1609"/>
      <c r="O34" s="1610"/>
      <c r="P34" s="1576" t="s">
        <v>470</v>
      </c>
      <c r="Q34" s="1577"/>
      <c r="R34" s="1578"/>
      <c r="S34" s="295" t="s">
        <v>471</v>
      </c>
      <c r="T34" s="1606"/>
      <c r="U34" s="1609"/>
      <c r="V34" s="1610"/>
      <c r="W34" s="1576" t="s">
        <v>470</v>
      </c>
      <c r="X34" s="1577"/>
      <c r="Y34" s="1578"/>
      <c r="Z34" s="295" t="s">
        <v>471</v>
      </c>
      <c r="AB34" s="1609"/>
      <c r="AC34" s="1610"/>
      <c r="AD34" s="1576" t="s">
        <v>470</v>
      </c>
      <c r="AE34" s="1577"/>
      <c r="AF34" s="1578"/>
      <c r="AG34" s="295" t="s">
        <v>471</v>
      </c>
    </row>
    <row r="35" spans="6:33" ht="30" customHeight="1">
      <c r="G35" s="1609"/>
      <c r="H35" s="1610"/>
      <c r="I35" s="1576" t="s">
        <v>472</v>
      </c>
      <c r="J35" s="1577"/>
      <c r="K35" s="1578"/>
      <c r="L35" s="294"/>
      <c r="M35" s="292"/>
      <c r="N35" s="1609"/>
      <c r="O35" s="1610"/>
      <c r="P35" s="1576" t="s">
        <v>472</v>
      </c>
      <c r="Q35" s="1577"/>
      <c r="R35" s="1578"/>
      <c r="S35" s="294"/>
      <c r="T35" s="1606"/>
      <c r="U35" s="1609"/>
      <c r="V35" s="1610"/>
      <c r="W35" s="1576" t="s">
        <v>472</v>
      </c>
      <c r="X35" s="1577"/>
      <c r="Y35" s="1578"/>
      <c r="Z35" s="294"/>
      <c r="AB35" s="1609"/>
      <c r="AC35" s="1610"/>
      <c r="AD35" s="1576" t="s">
        <v>472</v>
      </c>
      <c r="AE35" s="1577"/>
      <c r="AF35" s="1578"/>
      <c r="AG35" s="294"/>
    </row>
    <row r="36" spans="6:33" ht="30" customHeight="1">
      <c r="G36" s="1609"/>
      <c r="H36" s="1610"/>
      <c r="I36" s="1603" t="s">
        <v>473</v>
      </c>
      <c r="J36" s="1577"/>
      <c r="K36" s="1578"/>
      <c r="L36" s="294"/>
      <c r="M36" s="292"/>
      <c r="N36" s="1609"/>
      <c r="O36" s="1610"/>
      <c r="P36" s="1603" t="s">
        <v>473</v>
      </c>
      <c r="Q36" s="1577"/>
      <c r="R36" s="1578"/>
      <c r="S36" s="294"/>
      <c r="T36" s="1606"/>
      <c r="U36" s="1609"/>
      <c r="V36" s="1610"/>
      <c r="W36" s="1603" t="s">
        <v>473</v>
      </c>
      <c r="X36" s="1577"/>
      <c r="Y36" s="1578"/>
      <c r="Z36" s="294"/>
      <c r="AB36" s="1609"/>
      <c r="AC36" s="1610"/>
      <c r="AD36" s="1603" t="s">
        <v>473</v>
      </c>
      <c r="AE36" s="1577"/>
      <c r="AF36" s="1578"/>
      <c r="AG36" s="294"/>
    </row>
    <row r="37" spans="6:33" ht="30" customHeight="1">
      <c r="G37" s="1609"/>
      <c r="H37" s="1610"/>
      <c r="I37" s="300"/>
      <c r="J37" s="1604" t="s">
        <v>474</v>
      </c>
      <c r="K37" s="1605"/>
      <c r="L37" s="295" t="s">
        <v>475</v>
      </c>
      <c r="M37" s="292"/>
      <c r="N37" s="1609"/>
      <c r="O37" s="1610"/>
      <c r="P37" s="300"/>
      <c r="Q37" s="1604" t="s">
        <v>474</v>
      </c>
      <c r="R37" s="1605"/>
      <c r="S37" s="295" t="s">
        <v>475</v>
      </c>
      <c r="T37" s="298"/>
      <c r="U37" s="1609"/>
      <c r="V37" s="1610"/>
      <c r="W37" s="300"/>
      <c r="X37" s="1604" t="s">
        <v>474</v>
      </c>
      <c r="Y37" s="1605"/>
      <c r="Z37" s="295" t="s">
        <v>475</v>
      </c>
      <c r="AB37" s="1609"/>
      <c r="AC37" s="1610"/>
      <c r="AD37" s="300"/>
      <c r="AE37" s="1604" t="s">
        <v>474</v>
      </c>
      <c r="AF37" s="1605"/>
      <c r="AG37" s="295" t="s">
        <v>475</v>
      </c>
    </row>
    <row r="38" spans="6:33" ht="30" customHeight="1">
      <c r="G38" s="1609"/>
      <c r="H38" s="1610"/>
      <c r="I38" s="1603" t="s">
        <v>476</v>
      </c>
      <c r="J38" s="1577"/>
      <c r="K38" s="1578"/>
      <c r="L38" s="294"/>
      <c r="M38" s="292"/>
      <c r="N38" s="1609"/>
      <c r="O38" s="1610"/>
      <c r="P38" s="1603" t="s">
        <v>476</v>
      </c>
      <c r="Q38" s="1577"/>
      <c r="R38" s="1578"/>
      <c r="S38" s="294"/>
      <c r="T38" s="292"/>
      <c r="U38" s="1609"/>
      <c r="V38" s="1610"/>
      <c r="W38" s="1603" t="s">
        <v>476</v>
      </c>
      <c r="X38" s="1577"/>
      <c r="Y38" s="1578"/>
      <c r="Z38" s="294"/>
      <c r="AB38" s="1609"/>
      <c r="AC38" s="1610"/>
      <c r="AD38" s="1603" t="s">
        <v>476</v>
      </c>
      <c r="AE38" s="1577"/>
      <c r="AF38" s="1578"/>
      <c r="AG38" s="294"/>
    </row>
    <row r="39" spans="6:33" ht="30" customHeight="1">
      <c r="G39" s="1611"/>
      <c r="H39" s="1612"/>
      <c r="I39" s="300"/>
      <c r="J39" s="1604" t="s">
        <v>477</v>
      </c>
      <c r="K39" s="1605"/>
      <c r="L39" s="294"/>
      <c r="M39" s="292"/>
      <c r="N39" s="1611"/>
      <c r="O39" s="1612"/>
      <c r="P39" s="300"/>
      <c r="Q39" s="1604" t="s">
        <v>477</v>
      </c>
      <c r="R39" s="1605"/>
      <c r="S39" s="294"/>
      <c r="T39" s="303"/>
      <c r="U39" s="1611"/>
      <c r="V39" s="1612"/>
      <c r="W39" s="300"/>
      <c r="X39" s="1604" t="s">
        <v>477</v>
      </c>
      <c r="Y39" s="1605"/>
      <c r="Z39" s="294"/>
      <c r="AB39" s="1611"/>
      <c r="AC39" s="1612"/>
      <c r="AD39" s="300"/>
      <c r="AE39" s="1604" t="s">
        <v>477</v>
      </c>
      <c r="AF39" s="1605"/>
      <c r="AG39" s="294"/>
    </row>
    <row r="40" spans="6:33" ht="30" customHeight="1">
      <c r="G40" s="1573" t="s">
        <v>478</v>
      </c>
      <c r="H40" s="1574"/>
      <c r="I40" s="1575"/>
      <c r="J40" s="1576" t="s">
        <v>479</v>
      </c>
      <c r="K40" s="1577"/>
      <c r="L40" s="1578"/>
      <c r="M40" s="303"/>
      <c r="N40" s="1573" t="s">
        <v>478</v>
      </c>
      <c r="O40" s="1574"/>
      <c r="P40" s="1575"/>
      <c r="Q40" s="1576" t="s">
        <v>479</v>
      </c>
      <c r="R40" s="1577"/>
      <c r="S40" s="1578"/>
      <c r="T40" s="303"/>
      <c r="U40" s="1573" t="s">
        <v>478</v>
      </c>
      <c r="V40" s="1574"/>
      <c r="W40" s="1575"/>
      <c r="X40" s="1576" t="s">
        <v>479</v>
      </c>
      <c r="Y40" s="1577"/>
      <c r="Z40" s="1578"/>
      <c r="AB40" s="1573" t="s">
        <v>478</v>
      </c>
      <c r="AC40" s="1574"/>
      <c r="AD40" s="1575"/>
      <c r="AE40" s="1576" t="s">
        <v>479</v>
      </c>
      <c r="AF40" s="1577"/>
      <c r="AG40" s="1578"/>
    </row>
    <row r="46" spans="6:33" s="309" customFormat="1" ht="30" customHeight="1">
      <c r="F46" s="307"/>
      <c r="G46" s="1591" t="s">
        <v>480</v>
      </c>
      <c r="H46" s="1592"/>
      <c r="I46" s="1597" t="s">
        <v>481</v>
      </c>
      <c r="J46" s="1597"/>
      <c r="K46" s="1598"/>
      <c r="L46" s="308"/>
      <c r="M46" s="307"/>
      <c r="R46" s="307"/>
      <c r="X46" s="307"/>
      <c r="AD46" s="307"/>
    </row>
    <row r="47" spans="6:33" s="309" customFormat="1" ht="32.15" customHeight="1">
      <c r="F47" s="307"/>
      <c r="G47" s="1593"/>
      <c r="H47" s="1594"/>
      <c r="I47" s="1597" t="s">
        <v>482</v>
      </c>
      <c r="J47" s="1597"/>
      <c r="K47" s="1598"/>
      <c r="L47" s="308"/>
      <c r="M47" s="307"/>
      <c r="R47" s="307"/>
      <c r="X47" s="307"/>
      <c r="AD47" s="307"/>
    </row>
    <row r="48" spans="6:33" s="309" customFormat="1" ht="30" customHeight="1">
      <c r="F48" s="307"/>
      <c r="G48" s="1593"/>
      <c r="H48" s="1594"/>
      <c r="I48" s="1597" t="s">
        <v>483</v>
      </c>
      <c r="J48" s="1597"/>
      <c r="K48" s="1598"/>
      <c r="L48" s="308"/>
      <c r="M48" s="307"/>
      <c r="R48" s="307"/>
      <c r="X48" s="307"/>
      <c r="AD48" s="307"/>
    </row>
    <row r="49" spans="1:33" s="309" customFormat="1" ht="30" customHeight="1">
      <c r="F49" s="307"/>
      <c r="G49" s="1593"/>
      <c r="H49" s="1594"/>
      <c r="I49" s="1599"/>
      <c r="J49" s="1600"/>
      <c r="K49" s="1601"/>
      <c r="L49" s="308"/>
      <c r="M49" s="307"/>
      <c r="AD49" s="307"/>
    </row>
    <row r="50" spans="1:33" s="309" customFormat="1" ht="30" customHeight="1">
      <c r="F50" s="307"/>
      <c r="G50" s="1595"/>
      <c r="H50" s="1596"/>
      <c r="I50" s="310"/>
      <c r="J50" s="1602"/>
      <c r="K50" s="1598"/>
      <c r="L50" s="311"/>
      <c r="M50" s="307"/>
      <c r="AD50" s="307"/>
    </row>
    <row r="51" spans="1:33" s="309" customFormat="1" ht="30" customHeight="1">
      <c r="F51" s="307"/>
      <c r="G51" s="1573" t="s">
        <v>478</v>
      </c>
      <c r="H51" s="1574"/>
      <c r="I51" s="1575"/>
      <c r="J51" s="1576" t="s">
        <v>479</v>
      </c>
      <c r="K51" s="1577"/>
      <c r="L51" s="1578"/>
      <c r="M51" s="307"/>
      <c r="AD51" s="307"/>
    </row>
    <row r="52" spans="1:33" s="314" customFormat="1" ht="22.5" customHeight="1">
      <c r="A52" s="312"/>
      <c r="B52" s="313"/>
      <c r="C52" s="313"/>
      <c r="D52" s="313"/>
      <c r="E52" s="313"/>
      <c r="F52" s="313"/>
    </row>
    <row r="53" spans="1:33" s="314" customFormat="1" ht="22.5" customHeight="1">
      <c r="A53" s="315"/>
      <c r="B53" s="313"/>
      <c r="C53" s="313"/>
      <c r="D53" s="313"/>
      <c r="E53" s="313"/>
      <c r="F53" s="313"/>
    </row>
    <row r="54" spans="1:33" s="314" customFormat="1" ht="22.5" customHeight="1">
      <c r="A54" s="312"/>
      <c r="B54" s="313"/>
      <c r="C54" s="313"/>
      <c r="D54" s="313"/>
      <c r="E54" s="313"/>
      <c r="F54" s="313"/>
    </row>
    <row r="55" spans="1:33" s="314" customFormat="1" ht="32.5">
      <c r="A55" s="313"/>
      <c r="B55" s="313"/>
      <c r="C55" s="313"/>
      <c r="D55" s="313"/>
      <c r="E55" s="313"/>
      <c r="F55" s="313"/>
      <c r="G55" s="1579" t="s">
        <v>484</v>
      </c>
      <c r="H55" s="1579"/>
      <c r="I55" s="1579"/>
      <c r="J55" s="1579"/>
      <c r="K55" s="1579"/>
      <c r="L55" s="1579"/>
      <c r="M55" s="1579"/>
      <c r="N55" s="1579"/>
      <c r="O55" s="1579"/>
      <c r="P55" s="1579"/>
      <c r="Q55" s="1579"/>
      <c r="R55" s="1579"/>
      <c r="S55" s="1579"/>
      <c r="T55" s="316"/>
    </row>
    <row r="56" spans="1:33" s="314" customFormat="1" ht="8.15" customHeight="1">
      <c r="A56" s="313"/>
      <c r="B56" s="313"/>
      <c r="C56" s="313"/>
      <c r="D56" s="313"/>
      <c r="E56" s="313"/>
      <c r="F56" s="313"/>
      <c r="G56" s="316"/>
      <c r="H56" s="316"/>
      <c r="I56" s="316"/>
      <c r="J56" s="316"/>
      <c r="K56" s="316"/>
      <c r="L56" s="316"/>
      <c r="M56" s="316"/>
      <c r="N56" s="316"/>
      <c r="O56" s="316"/>
      <c r="P56" s="316"/>
      <c r="Q56" s="316"/>
      <c r="R56" s="316"/>
      <c r="S56" s="316"/>
      <c r="T56" s="316"/>
      <c r="U56" s="317"/>
      <c r="V56" s="317"/>
      <c r="W56" s="317"/>
      <c r="X56" s="317"/>
      <c r="Y56" s="317"/>
      <c r="Z56" s="317"/>
    </row>
    <row r="57" spans="1:33" s="314" customFormat="1" ht="33" customHeight="1">
      <c r="A57" s="1570" t="s">
        <v>460</v>
      </c>
      <c r="B57" s="1571"/>
      <c r="C57" s="1580">
        <f>C6</f>
        <v>0</v>
      </c>
      <c r="D57" s="1580"/>
      <c r="E57" s="1580"/>
      <c r="F57" s="318"/>
      <c r="G57" s="317"/>
      <c r="H57" s="1581" t="s">
        <v>168</v>
      </c>
      <c r="I57" s="1582"/>
      <c r="J57" s="787" t="s">
        <v>788</v>
      </c>
      <c r="K57" s="1585">
        <f>K6</f>
        <v>46114</v>
      </c>
      <c r="L57" s="1586"/>
      <c r="M57" s="1586"/>
      <c r="N57" s="1587"/>
      <c r="O57" s="317"/>
      <c r="P57" s="317"/>
      <c r="Q57" s="317"/>
      <c r="R57" s="317"/>
      <c r="S57" s="317"/>
      <c r="T57" s="317"/>
      <c r="U57" s="317"/>
      <c r="V57" s="317"/>
      <c r="W57" s="317"/>
      <c r="X57" s="317"/>
      <c r="Y57" s="317"/>
      <c r="Z57" s="317"/>
    </row>
    <row r="58" spans="1:33" s="314" customFormat="1" ht="33" customHeight="1">
      <c r="A58" s="1570" t="s">
        <v>461</v>
      </c>
      <c r="B58" s="1571"/>
      <c r="C58" s="1580" t="str">
        <f>C7</f>
        <v>■■事業 ●●地区 ▲-▲工区</v>
      </c>
      <c r="D58" s="1580"/>
      <c r="E58" s="1580"/>
      <c r="F58" s="318"/>
      <c r="G58" s="317"/>
      <c r="H58" s="1583"/>
      <c r="I58" s="1584"/>
      <c r="J58" s="759" t="s">
        <v>1274</v>
      </c>
      <c r="K58" s="1588">
        <f>K7</f>
        <v>46477</v>
      </c>
      <c r="L58" s="1589"/>
      <c r="M58" s="1589"/>
      <c r="N58" s="1590"/>
      <c r="O58" s="317"/>
      <c r="P58" s="317"/>
      <c r="Q58" s="317"/>
      <c r="R58" s="317"/>
      <c r="S58" s="317"/>
      <c r="T58" s="317"/>
      <c r="U58" s="317"/>
      <c r="V58" s="317"/>
      <c r="W58" s="317"/>
      <c r="X58" s="317"/>
      <c r="Y58" s="317"/>
      <c r="Z58" s="317"/>
    </row>
    <row r="59" spans="1:33" s="314" customFormat="1" ht="33" customHeight="1">
      <c r="A59" s="313"/>
      <c r="B59" s="313"/>
      <c r="C59" s="313"/>
      <c r="D59" s="313"/>
      <c r="E59" s="313"/>
      <c r="F59" s="313"/>
      <c r="G59" s="317"/>
      <c r="H59" s="317"/>
      <c r="I59" s="317"/>
      <c r="J59" s="317"/>
      <c r="K59" s="317"/>
      <c r="L59" s="317"/>
      <c r="M59" s="317"/>
      <c r="N59" s="317"/>
      <c r="O59" s="317"/>
      <c r="P59" s="317"/>
      <c r="Q59" s="317"/>
      <c r="R59" s="317"/>
      <c r="S59" s="317"/>
      <c r="T59" s="317"/>
      <c r="U59" s="317"/>
      <c r="V59" s="317"/>
      <c r="W59" s="317"/>
      <c r="X59" s="317"/>
      <c r="Y59" s="317"/>
      <c r="Z59" s="317"/>
    </row>
    <row r="60" spans="1:33" s="314" customFormat="1" ht="30" customHeight="1">
      <c r="A60" s="1570" t="s">
        <v>462</v>
      </c>
      <c r="B60" s="1571"/>
      <c r="C60" s="319"/>
      <c r="D60" s="313"/>
      <c r="E60" s="313"/>
      <c r="F60" s="313"/>
      <c r="G60" s="1558" t="s">
        <v>463</v>
      </c>
      <c r="H60" s="1559"/>
      <c r="I60" s="1539" t="s">
        <v>464</v>
      </c>
      <c r="J60" s="1540"/>
      <c r="K60" s="1541"/>
      <c r="L60" s="320"/>
      <c r="M60" s="317"/>
      <c r="N60" s="1558" t="s">
        <v>463</v>
      </c>
      <c r="O60" s="1559"/>
      <c r="P60" s="1539" t="s">
        <v>464</v>
      </c>
      <c r="Q60" s="1540"/>
      <c r="R60" s="1541"/>
      <c r="S60" s="320"/>
      <c r="T60" s="1557"/>
      <c r="U60" s="1558" t="s">
        <v>463</v>
      </c>
      <c r="V60" s="1559"/>
      <c r="W60" s="1539" t="s">
        <v>464</v>
      </c>
      <c r="X60" s="1540"/>
      <c r="Y60" s="1541"/>
      <c r="Z60" s="320"/>
      <c r="AB60" s="1558" t="s">
        <v>463</v>
      </c>
      <c r="AC60" s="1559"/>
      <c r="AD60" s="1539" t="s">
        <v>464</v>
      </c>
      <c r="AE60" s="1540"/>
      <c r="AF60" s="1541"/>
      <c r="AG60" s="320"/>
    </row>
    <row r="61" spans="1:33" s="314" customFormat="1" ht="30" customHeight="1">
      <c r="A61" s="1570" t="s">
        <v>465</v>
      </c>
      <c r="B61" s="1571"/>
      <c r="C61" s="319"/>
      <c r="D61" s="313"/>
      <c r="E61" s="313"/>
      <c r="F61" s="313"/>
      <c r="G61" s="1560"/>
      <c r="H61" s="1561"/>
      <c r="I61" s="1539" t="s">
        <v>466</v>
      </c>
      <c r="J61" s="1540"/>
      <c r="K61" s="1541"/>
      <c r="L61" s="320"/>
      <c r="M61" s="317"/>
      <c r="N61" s="1560"/>
      <c r="O61" s="1561"/>
      <c r="P61" s="1539" t="s">
        <v>466</v>
      </c>
      <c r="Q61" s="1540"/>
      <c r="R61" s="1541"/>
      <c r="S61" s="320"/>
      <c r="T61" s="1557"/>
      <c r="U61" s="1560"/>
      <c r="V61" s="1561"/>
      <c r="W61" s="1539" t="s">
        <v>466</v>
      </c>
      <c r="X61" s="1540"/>
      <c r="Y61" s="1541"/>
      <c r="Z61" s="320"/>
      <c r="AB61" s="1560"/>
      <c r="AC61" s="1561"/>
      <c r="AD61" s="1539" t="s">
        <v>466</v>
      </c>
      <c r="AE61" s="1540"/>
      <c r="AF61" s="1541"/>
      <c r="AG61" s="320"/>
    </row>
    <row r="62" spans="1:33" s="314" customFormat="1" ht="30" customHeight="1">
      <c r="A62" s="1572" t="s">
        <v>467</v>
      </c>
      <c r="B62" s="1571"/>
      <c r="C62" s="319">
        <f>C11</f>
        <v>0</v>
      </c>
      <c r="D62" s="313"/>
      <c r="E62" s="313"/>
      <c r="F62" s="313"/>
      <c r="G62" s="1560"/>
      <c r="H62" s="1561"/>
      <c r="I62" s="1539" t="s">
        <v>468</v>
      </c>
      <c r="J62" s="1540"/>
      <c r="K62" s="1541"/>
      <c r="L62" s="320"/>
      <c r="M62" s="317"/>
      <c r="N62" s="1560"/>
      <c r="O62" s="1561"/>
      <c r="P62" s="1539" t="s">
        <v>468</v>
      </c>
      <c r="Q62" s="1540"/>
      <c r="R62" s="1541"/>
      <c r="S62" s="320"/>
      <c r="T62" s="1557"/>
      <c r="U62" s="1560"/>
      <c r="V62" s="1561"/>
      <c r="W62" s="1539" t="s">
        <v>468</v>
      </c>
      <c r="X62" s="1540"/>
      <c r="Y62" s="1541"/>
      <c r="Z62" s="320"/>
      <c r="AB62" s="1560"/>
      <c r="AC62" s="1561"/>
      <c r="AD62" s="1539" t="s">
        <v>468</v>
      </c>
      <c r="AE62" s="1540"/>
      <c r="AF62" s="1541"/>
      <c r="AG62" s="320"/>
    </row>
    <row r="63" spans="1:33" s="314" customFormat="1" ht="30" customHeight="1">
      <c r="A63" s="1570" t="s">
        <v>469</v>
      </c>
      <c r="B63" s="1571"/>
      <c r="C63" s="319"/>
      <c r="D63" s="313"/>
      <c r="E63" s="313"/>
      <c r="F63" s="313"/>
      <c r="G63" s="1560"/>
      <c r="H63" s="1561"/>
      <c r="I63" s="1539" t="s">
        <v>470</v>
      </c>
      <c r="J63" s="1540"/>
      <c r="K63" s="1541"/>
      <c r="L63" s="321" t="s">
        <v>471</v>
      </c>
      <c r="M63" s="317"/>
      <c r="N63" s="1560"/>
      <c r="O63" s="1561"/>
      <c r="P63" s="1539" t="s">
        <v>470</v>
      </c>
      <c r="Q63" s="1540"/>
      <c r="R63" s="1541"/>
      <c r="S63" s="321" t="s">
        <v>471</v>
      </c>
      <c r="T63" s="1557"/>
      <c r="U63" s="1560"/>
      <c r="V63" s="1561"/>
      <c r="W63" s="1539" t="s">
        <v>470</v>
      </c>
      <c r="X63" s="1540"/>
      <c r="Y63" s="1541"/>
      <c r="Z63" s="321" t="s">
        <v>471</v>
      </c>
      <c r="AB63" s="1560"/>
      <c r="AC63" s="1561"/>
      <c r="AD63" s="1539" t="s">
        <v>470</v>
      </c>
      <c r="AE63" s="1540"/>
      <c r="AF63" s="1541"/>
      <c r="AG63" s="321" t="s">
        <v>471</v>
      </c>
    </row>
    <row r="64" spans="1:33" s="314" customFormat="1" ht="30" customHeight="1">
      <c r="A64" s="1568" t="s">
        <v>443</v>
      </c>
      <c r="B64" s="1569"/>
      <c r="C64" s="319"/>
      <c r="D64" s="313"/>
      <c r="E64" s="313"/>
      <c r="F64" s="313"/>
      <c r="G64" s="1560"/>
      <c r="H64" s="1561"/>
      <c r="I64" s="1539" t="s">
        <v>472</v>
      </c>
      <c r="J64" s="1540"/>
      <c r="K64" s="1541"/>
      <c r="L64" s="320"/>
      <c r="M64" s="317"/>
      <c r="N64" s="1560"/>
      <c r="O64" s="1561"/>
      <c r="P64" s="1539" t="s">
        <v>472</v>
      </c>
      <c r="Q64" s="1540"/>
      <c r="R64" s="1541"/>
      <c r="S64" s="320"/>
      <c r="T64" s="1557"/>
      <c r="U64" s="1560"/>
      <c r="V64" s="1561"/>
      <c r="W64" s="1539" t="s">
        <v>472</v>
      </c>
      <c r="X64" s="1540"/>
      <c r="Y64" s="1541"/>
      <c r="Z64" s="320"/>
      <c r="AB64" s="1560"/>
      <c r="AC64" s="1561"/>
      <c r="AD64" s="1539" t="s">
        <v>472</v>
      </c>
      <c r="AE64" s="1540"/>
      <c r="AF64" s="1541"/>
      <c r="AG64" s="320"/>
    </row>
    <row r="65" spans="1:33" s="314" customFormat="1" ht="30" customHeight="1">
      <c r="A65" s="322"/>
      <c r="B65" s="323" t="s">
        <v>446</v>
      </c>
      <c r="C65" s="319"/>
      <c r="D65" s="313"/>
      <c r="E65" s="313"/>
      <c r="F65" s="313"/>
      <c r="G65" s="1560"/>
      <c r="H65" s="1561"/>
      <c r="I65" s="1554" t="s">
        <v>473</v>
      </c>
      <c r="J65" s="1540"/>
      <c r="K65" s="1541"/>
      <c r="L65" s="320"/>
      <c r="M65" s="317"/>
      <c r="N65" s="1560"/>
      <c r="O65" s="1561"/>
      <c r="P65" s="1554" t="s">
        <v>473</v>
      </c>
      <c r="Q65" s="1540"/>
      <c r="R65" s="1541"/>
      <c r="S65" s="320"/>
      <c r="T65" s="324"/>
      <c r="U65" s="1560"/>
      <c r="V65" s="1561"/>
      <c r="W65" s="1554" t="s">
        <v>473</v>
      </c>
      <c r="X65" s="1540"/>
      <c r="Y65" s="1541"/>
      <c r="Z65" s="320"/>
      <c r="AB65" s="1560"/>
      <c r="AC65" s="1561"/>
      <c r="AD65" s="1554" t="s">
        <v>473</v>
      </c>
      <c r="AE65" s="1540"/>
      <c r="AF65" s="1541"/>
      <c r="AG65" s="320"/>
    </row>
    <row r="66" spans="1:33" s="314" customFormat="1" ht="30" customHeight="1">
      <c r="A66" s="1568" t="s">
        <v>443</v>
      </c>
      <c r="B66" s="1569"/>
      <c r="C66" s="319"/>
      <c r="D66" s="313"/>
      <c r="E66" s="323" t="s">
        <v>485</v>
      </c>
      <c r="F66" s="325"/>
      <c r="G66" s="1560"/>
      <c r="H66" s="1561"/>
      <c r="I66" s="326"/>
      <c r="J66" s="1555" t="s">
        <v>474</v>
      </c>
      <c r="K66" s="1556"/>
      <c r="L66" s="321" t="s">
        <v>475</v>
      </c>
      <c r="M66" s="317"/>
      <c r="N66" s="1560"/>
      <c r="O66" s="1561"/>
      <c r="P66" s="326"/>
      <c r="Q66" s="1555" t="s">
        <v>474</v>
      </c>
      <c r="R66" s="1556"/>
      <c r="S66" s="321" t="s">
        <v>475</v>
      </c>
      <c r="T66" s="317"/>
      <c r="U66" s="1560"/>
      <c r="V66" s="1561"/>
      <c r="W66" s="326"/>
      <c r="X66" s="1555" t="s">
        <v>474</v>
      </c>
      <c r="Y66" s="1556"/>
      <c r="Z66" s="321" t="s">
        <v>475</v>
      </c>
      <c r="AB66" s="1560"/>
      <c r="AC66" s="1561"/>
      <c r="AD66" s="326"/>
      <c r="AE66" s="1555" t="s">
        <v>474</v>
      </c>
      <c r="AF66" s="1556"/>
      <c r="AG66" s="321" t="s">
        <v>475</v>
      </c>
    </row>
    <row r="67" spans="1:33" s="314" customFormat="1" ht="30" customHeight="1">
      <c r="A67" s="322"/>
      <c r="B67" s="323" t="s">
        <v>446</v>
      </c>
      <c r="C67" s="319"/>
      <c r="D67" s="313"/>
      <c r="E67" s="319"/>
      <c r="F67" s="313"/>
      <c r="G67" s="1560"/>
      <c r="H67" s="1561"/>
      <c r="I67" s="1554" t="s">
        <v>476</v>
      </c>
      <c r="J67" s="1540"/>
      <c r="K67" s="1541"/>
      <c r="L67" s="320"/>
      <c r="M67" s="317"/>
      <c r="N67" s="1560"/>
      <c r="O67" s="1561"/>
      <c r="P67" s="1554" t="s">
        <v>476</v>
      </c>
      <c r="Q67" s="1540"/>
      <c r="R67" s="1541"/>
      <c r="S67" s="320"/>
      <c r="T67" s="1557"/>
      <c r="U67" s="1560"/>
      <c r="V67" s="1561"/>
      <c r="W67" s="1554" t="s">
        <v>476</v>
      </c>
      <c r="X67" s="1540"/>
      <c r="Y67" s="1541"/>
      <c r="Z67" s="320"/>
      <c r="AB67" s="1560"/>
      <c r="AC67" s="1561"/>
      <c r="AD67" s="1554" t="s">
        <v>476</v>
      </c>
      <c r="AE67" s="1540"/>
      <c r="AF67" s="1541"/>
      <c r="AG67" s="320"/>
    </row>
    <row r="68" spans="1:33" s="314" customFormat="1" ht="30" customHeight="1">
      <c r="A68" s="313"/>
      <c r="B68" s="313"/>
      <c r="C68" s="313"/>
      <c r="D68" s="313"/>
      <c r="E68" s="313"/>
      <c r="F68" s="313"/>
      <c r="G68" s="1562"/>
      <c r="H68" s="1563"/>
      <c r="I68" s="326"/>
      <c r="J68" s="1555" t="s">
        <v>477</v>
      </c>
      <c r="K68" s="1556"/>
      <c r="L68" s="320"/>
      <c r="M68" s="317"/>
      <c r="N68" s="1562"/>
      <c r="O68" s="1563"/>
      <c r="P68" s="326"/>
      <c r="Q68" s="1555" t="s">
        <v>477</v>
      </c>
      <c r="R68" s="1556"/>
      <c r="S68" s="320"/>
      <c r="T68" s="1557"/>
      <c r="U68" s="1562"/>
      <c r="V68" s="1563"/>
      <c r="W68" s="326"/>
      <c r="X68" s="1555" t="s">
        <v>477</v>
      </c>
      <c r="Y68" s="1556"/>
      <c r="Z68" s="320"/>
      <c r="AB68" s="1562"/>
      <c r="AC68" s="1563"/>
      <c r="AD68" s="326"/>
      <c r="AE68" s="1555" t="s">
        <v>477</v>
      </c>
      <c r="AF68" s="1556"/>
      <c r="AG68" s="320"/>
    </row>
    <row r="69" spans="1:33" s="314" customFormat="1" ht="30" customHeight="1">
      <c r="A69" s="1564" t="s">
        <v>486</v>
      </c>
      <c r="B69" s="1565"/>
      <c r="C69" s="323" t="s">
        <v>487</v>
      </c>
      <c r="D69" s="313"/>
      <c r="E69" s="327"/>
      <c r="F69" s="327"/>
      <c r="G69" s="1536" t="s">
        <v>478</v>
      </c>
      <c r="H69" s="1537"/>
      <c r="I69" s="1538"/>
      <c r="J69" s="1539" t="s">
        <v>479</v>
      </c>
      <c r="K69" s="1540"/>
      <c r="L69" s="1541"/>
      <c r="M69" s="317"/>
      <c r="N69" s="1536" t="s">
        <v>478</v>
      </c>
      <c r="O69" s="1537"/>
      <c r="P69" s="1538"/>
      <c r="Q69" s="1539" t="s">
        <v>479</v>
      </c>
      <c r="R69" s="1540"/>
      <c r="S69" s="1541"/>
      <c r="T69" s="1557"/>
      <c r="U69" s="1536" t="s">
        <v>478</v>
      </c>
      <c r="V69" s="1537"/>
      <c r="W69" s="1538"/>
      <c r="X69" s="1539" t="s">
        <v>479</v>
      </c>
      <c r="Y69" s="1540"/>
      <c r="Z69" s="1541"/>
      <c r="AB69" s="1536" t="s">
        <v>478</v>
      </c>
      <c r="AC69" s="1537"/>
      <c r="AD69" s="1538"/>
      <c r="AE69" s="1539" t="s">
        <v>479</v>
      </c>
      <c r="AF69" s="1540"/>
      <c r="AG69" s="1541"/>
    </row>
    <row r="70" spans="1:33" s="314" customFormat="1" ht="30" customHeight="1">
      <c r="A70" s="1566"/>
      <c r="B70" s="1567"/>
      <c r="C70" s="319"/>
      <c r="D70" s="313"/>
      <c r="E70" s="313"/>
      <c r="F70" s="313"/>
      <c r="G70" s="317"/>
      <c r="H70" s="328"/>
      <c r="I70" s="317"/>
      <c r="J70" s="317"/>
      <c r="K70" s="317"/>
      <c r="L70" s="317"/>
      <c r="M70" s="317"/>
      <c r="N70" s="317"/>
      <c r="O70" s="328"/>
      <c r="P70" s="317"/>
      <c r="Q70" s="317"/>
      <c r="R70" s="317"/>
      <c r="S70" s="317"/>
      <c r="T70" s="1557"/>
      <c r="U70" s="317"/>
      <c r="V70" s="328"/>
      <c r="W70" s="317"/>
      <c r="X70" s="317"/>
      <c r="Y70" s="317"/>
      <c r="Z70" s="317"/>
      <c r="AB70" s="317"/>
      <c r="AC70" s="328"/>
      <c r="AD70" s="317"/>
      <c r="AE70" s="317"/>
      <c r="AF70" s="317"/>
      <c r="AG70" s="317"/>
    </row>
    <row r="71" spans="1:33" s="314" customFormat="1" ht="30" customHeight="1">
      <c r="A71" s="313"/>
      <c r="B71" s="313"/>
      <c r="C71" s="313"/>
      <c r="D71" s="313"/>
      <c r="E71" s="313"/>
      <c r="F71" s="313"/>
      <c r="G71" s="1558" t="s">
        <v>463</v>
      </c>
      <c r="H71" s="1559"/>
      <c r="I71" s="1539" t="s">
        <v>464</v>
      </c>
      <c r="J71" s="1540"/>
      <c r="K71" s="1541"/>
      <c r="L71" s="320"/>
      <c r="M71" s="317"/>
      <c r="N71" s="1558" t="s">
        <v>463</v>
      </c>
      <c r="O71" s="1559"/>
      <c r="P71" s="1539" t="s">
        <v>464</v>
      </c>
      <c r="Q71" s="1540"/>
      <c r="R71" s="1541"/>
      <c r="S71" s="320"/>
      <c r="T71" s="1557"/>
      <c r="U71" s="1558" t="s">
        <v>463</v>
      </c>
      <c r="V71" s="1559"/>
      <c r="W71" s="1539" t="s">
        <v>464</v>
      </c>
      <c r="X71" s="1540"/>
      <c r="Y71" s="1541"/>
      <c r="Z71" s="320"/>
      <c r="AB71" s="1558" t="s">
        <v>463</v>
      </c>
      <c r="AC71" s="1559"/>
      <c r="AD71" s="1539" t="s">
        <v>464</v>
      </c>
      <c r="AE71" s="1540"/>
      <c r="AF71" s="1541"/>
      <c r="AG71" s="320"/>
    </row>
    <row r="72" spans="1:33" s="314" customFormat="1" ht="30" customHeight="1">
      <c r="A72" s="1564" t="s">
        <v>488</v>
      </c>
      <c r="B72" s="1565"/>
      <c r="C72" s="319"/>
      <c r="D72" s="313"/>
      <c r="E72" s="313"/>
      <c r="F72" s="313"/>
      <c r="G72" s="1560"/>
      <c r="H72" s="1561"/>
      <c r="I72" s="1539" t="s">
        <v>466</v>
      </c>
      <c r="J72" s="1540"/>
      <c r="K72" s="1541"/>
      <c r="L72" s="320"/>
      <c r="M72" s="317"/>
      <c r="N72" s="1560"/>
      <c r="O72" s="1561"/>
      <c r="P72" s="1539" t="s">
        <v>466</v>
      </c>
      <c r="Q72" s="1540"/>
      <c r="R72" s="1541"/>
      <c r="S72" s="320"/>
      <c r="T72" s="324"/>
      <c r="U72" s="1560"/>
      <c r="V72" s="1561"/>
      <c r="W72" s="1539" t="s">
        <v>466</v>
      </c>
      <c r="X72" s="1540"/>
      <c r="Y72" s="1541"/>
      <c r="Z72" s="320"/>
      <c r="AB72" s="1560"/>
      <c r="AC72" s="1561"/>
      <c r="AD72" s="1539" t="s">
        <v>466</v>
      </c>
      <c r="AE72" s="1540"/>
      <c r="AF72" s="1541"/>
      <c r="AG72" s="320"/>
    </row>
    <row r="73" spans="1:33" s="314" customFormat="1" ht="30" customHeight="1">
      <c r="A73" s="1566"/>
      <c r="B73" s="1567"/>
      <c r="C73" s="319"/>
      <c r="D73" s="313"/>
      <c r="E73" s="313"/>
      <c r="F73" s="313"/>
      <c r="G73" s="1560"/>
      <c r="H73" s="1561"/>
      <c r="I73" s="1539" t="s">
        <v>468</v>
      </c>
      <c r="J73" s="1540"/>
      <c r="K73" s="1541"/>
      <c r="L73" s="320"/>
      <c r="M73" s="317"/>
      <c r="N73" s="1560"/>
      <c r="O73" s="1561"/>
      <c r="P73" s="1539" t="s">
        <v>468</v>
      </c>
      <c r="Q73" s="1540"/>
      <c r="R73" s="1541"/>
      <c r="S73" s="320"/>
      <c r="T73" s="317"/>
      <c r="U73" s="1560"/>
      <c r="V73" s="1561"/>
      <c r="W73" s="1539" t="s">
        <v>468</v>
      </c>
      <c r="X73" s="1540"/>
      <c r="Y73" s="1541"/>
      <c r="Z73" s="320"/>
      <c r="AB73" s="1560"/>
      <c r="AC73" s="1561"/>
      <c r="AD73" s="1539" t="s">
        <v>468</v>
      </c>
      <c r="AE73" s="1540"/>
      <c r="AF73" s="1541"/>
      <c r="AG73" s="320"/>
    </row>
    <row r="74" spans="1:33" s="314" customFormat="1" ht="30" customHeight="1">
      <c r="A74" s="313"/>
      <c r="B74" s="313"/>
      <c r="C74" s="313"/>
      <c r="D74" s="313"/>
      <c r="E74" s="313"/>
      <c r="F74" s="313"/>
      <c r="G74" s="1560"/>
      <c r="H74" s="1561"/>
      <c r="I74" s="1539" t="s">
        <v>470</v>
      </c>
      <c r="J74" s="1540"/>
      <c r="K74" s="1541"/>
      <c r="L74" s="321" t="s">
        <v>471</v>
      </c>
      <c r="M74" s="317"/>
      <c r="N74" s="1560"/>
      <c r="O74" s="1561"/>
      <c r="P74" s="1539" t="s">
        <v>470</v>
      </c>
      <c r="Q74" s="1540"/>
      <c r="R74" s="1541"/>
      <c r="S74" s="321" t="s">
        <v>471</v>
      </c>
      <c r="T74" s="1557"/>
      <c r="U74" s="1560"/>
      <c r="V74" s="1561"/>
      <c r="W74" s="1539" t="s">
        <v>470</v>
      </c>
      <c r="X74" s="1540"/>
      <c r="Y74" s="1541"/>
      <c r="Z74" s="321" t="s">
        <v>471</v>
      </c>
      <c r="AB74" s="1560"/>
      <c r="AC74" s="1561"/>
      <c r="AD74" s="1539" t="s">
        <v>470</v>
      </c>
      <c r="AE74" s="1540"/>
      <c r="AF74" s="1541"/>
      <c r="AG74" s="321" t="s">
        <v>471</v>
      </c>
    </row>
    <row r="75" spans="1:33" s="314" customFormat="1" ht="30" customHeight="1">
      <c r="A75" s="313"/>
      <c r="B75" s="313"/>
      <c r="C75" s="313"/>
      <c r="D75" s="313"/>
      <c r="E75" s="313"/>
      <c r="F75" s="313"/>
      <c r="G75" s="1560"/>
      <c r="H75" s="1561"/>
      <c r="I75" s="1539" t="s">
        <v>472</v>
      </c>
      <c r="J75" s="1540"/>
      <c r="K75" s="1541"/>
      <c r="L75" s="320"/>
      <c r="M75" s="317"/>
      <c r="N75" s="1560"/>
      <c r="O75" s="1561"/>
      <c r="P75" s="1539" t="s">
        <v>472</v>
      </c>
      <c r="Q75" s="1540"/>
      <c r="R75" s="1541"/>
      <c r="S75" s="320"/>
      <c r="T75" s="1557"/>
      <c r="U75" s="1560"/>
      <c r="V75" s="1561"/>
      <c r="W75" s="1539" t="s">
        <v>472</v>
      </c>
      <c r="X75" s="1540"/>
      <c r="Y75" s="1541"/>
      <c r="Z75" s="320"/>
      <c r="AB75" s="1560"/>
      <c r="AC75" s="1561"/>
      <c r="AD75" s="1539" t="s">
        <v>472</v>
      </c>
      <c r="AE75" s="1540"/>
      <c r="AF75" s="1541"/>
      <c r="AG75" s="320"/>
    </row>
    <row r="76" spans="1:33" s="314" customFormat="1" ht="30" customHeight="1">
      <c r="A76" s="313"/>
      <c r="B76" s="313"/>
      <c r="C76" s="313"/>
      <c r="G76" s="1560"/>
      <c r="H76" s="1561"/>
      <c r="I76" s="1554" t="s">
        <v>473</v>
      </c>
      <c r="J76" s="1540"/>
      <c r="K76" s="1541"/>
      <c r="L76" s="320"/>
      <c r="M76" s="317"/>
      <c r="N76" s="1560"/>
      <c r="O76" s="1561"/>
      <c r="P76" s="1554" t="s">
        <v>473</v>
      </c>
      <c r="Q76" s="1540"/>
      <c r="R76" s="1541"/>
      <c r="S76" s="320"/>
      <c r="T76" s="1557"/>
      <c r="U76" s="1560"/>
      <c r="V76" s="1561"/>
      <c r="W76" s="1554" t="s">
        <v>473</v>
      </c>
      <c r="X76" s="1540"/>
      <c r="Y76" s="1541"/>
      <c r="Z76" s="320"/>
      <c r="AB76" s="1560"/>
      <c r="AC76" s="1561"/>
      <c r="AD76" s="1554" t="s">
        <v>473</v>
      </c>
      <c r="AE76" s="1540"/>
      <c r="AF76" s="1541"/>
      <c r="AG76" s="320"/>
    </row>
    <row r="77" spans="1:33" s="314" customFormat="1" ht="30" customHeight="1">
      <c r="B77" s="329"/>
      <c r="G77" s="1560"/>
      <c r="H77" s="1561"/>
      <c r="I77" s="326"/>
      <c r="J77" s="1555" t="s">
        <v>474</v>
      </c>
      <c r="K77" s="1556"/>
      <c r="L77" s="321" t="s">
        <v>475</v>
      </c>
      <c r="M77" s="317"/>
      <c r="N77" s="1560"/>
      <c r="O77" s="1561"/>
      <c r="P77" s="326"/>
      <c r="Q77" s="1555" t="s">
        <v>474</v>
      </c>
      <c r="R77" s="1556"/>
      <c r="S77" s="321" t="s">
        <v>475</v>
      </c>
      <c r="T77" s="1557"/>
      <c r="U77" s="1560"/>
      <c r="V77" s="1561"/>
      <c r="W77" s="326"/>
      <c r="X77" s="1555" t="s">
        <v>474</v>
      </c>
      <c r="Y77" s="1556"/>
      <c r="Z77" s="321" t="s">
        <v>475</v>
      </c>
      <c r="AB77" s="1560"/>
      <c r="AC77" s="1561"/>
      <c r="AD77" s="326"/>
      <c r="AE77" s="1555" t="s">
        <v>474</v>
      </c>
      <c r="AF77" s="1556"/>
      <c r="AG77" s="321" t="s">
        <v>475</v>
      </c>
    </row>
    <row r="78" spans="1:33" s="314" customFormat="1" ht="30" customHeight="1">
      <c r="G78" s="1560"/>
      <c r="H78" s="1561"/>
      <c r="I78" s="1554" t="s">
        <v>476</v>
      </c>
      <c r="J78" s="1540"/>
      <c r="K78" s="1541"/>
      <c r="L78" s="320"/>
      <c r="M78" s="317"/>
      <c r="N78" s="1560"/>
      <c r="O78" s="1561"/>
      <c r="P78" s="1554" t="s">
        <v>476</v>
      </c>
      <c r="Q78" s="1540"/>
      <c r="R78" s="1541"/>
      <c r="S78" s="320"/>
      <c r="T78" s="1557"/>
      <c r="U78" s="1560"/>
      <c r="V78" s="1561"/>
      <c r="W78" s="1554" t="s">
        <v>476</v>
      </c>
      <c r="X78" s="1540"/>
      <c r="Y78" s="1541"/>
      <c r="Z78" s="320"/>
      <c r="AB78" s="1560"/>
      <c r="AC78" s="1561"/>
      <c r="AD78" s="1554" t="s">
        <v>476</v>
      </c>
      <c r="AE78" s="1540"/>
      <c r="AF78" s="1541"/>
      <c r="AG78" s="320"/>
    </row>
    <row r="79" spans="1:33" s="314" customFormat="1" ht="30" customHeight="1">
      <c r="G79" s="1562"/>
      <c r="H79" s="1563"/>
      <c r="I79" s="326"/>
      <c r="J79" s="1555" t="s">
        <v>477</v>
      </c>
      <c r="K79" s="1556"/>
      <c r="L79" s="320"/>
      <c r="M79" s="317"/>
      <c r="N79" s="1562"/>
      <c r="O79" s="1563"/>
      <c r="P79" s="326"/>
      <c r="Q79" s="1555" t="s">
        <v>477</v>
      </c>
      <c r="R79" s="1556"/>
      <c r="S79" s="320"/>
      <c r="T79" s="324"/>
      <c r="U79" s="1562"/>
      <c r="V79" s="1563"/>
      <c r="W79" s="326"/>
      <c r="X79" s="1555" t="s">
        <v>477</v>
      </c>
      <c r="Y79" s="1556"/>
      <c r="Z79" s="320"/>
      <c r="AB79" s="1562"/>
      <c r="AC79" s="1563"/>
      <c r="AD79" s="326"/>
      <c r="AE79" s="1555" t="s">
        <v>477</v>
      </c>
      <c r="AF79" s="1556"/>
      <c r="AG79" s="320"/>
    </row>
    <row r="80" spans="1:33" s="314" customFormat="1" ht="30" customHeight="1">
      <c r="G80" s="1536" t="s">
        <v>478</v>
      </c>
      <c r="H80" s="1537"/>
      <c r="I80" s="1538"/>
      <c r="J80" s="1539" t="s">
        <v>479</v>
      </c>
      <c r="K80" s="1540"/>
      <c r="L80" s="1541"/>
      <c r="M80" s="317"/>
      <c r="N80" s="1536" t="s">
        <v>478</v>
      </c>
      <c r="O80" s="1537"/>
      <c r="P80" s="1538"/>
      <c r="Q80" s="1539" t="s">
        <v>479</v>
      </c>
      <c r="R80" s="1540"/>
      <c r="S80" s="1541"/>
      <c r="T80" s="324"/>
      <c r="U80" s="1536" t="s">
        <v>478</v>
      </c>
      <c r="V80" s="1537"/>
      <c r="W80" s="1538"/>
      <c r="X80" s="1539" t="s">
        <v>479</v>
      </c>
      <c r="Y80" s="1540"/>
      <c r="Z80" s="1541"/>
      <c r="AB80" s="1536" t="s">
        <v>478</v>
      </c>
      <c r="AC80" s="1537"/>
      <c r="AD80" s="1538"/>
      <c r="AE80" s="1539" t="s">
        <v>479</v>
      </c>
      <c r="AF80" s="1540"/>
      <c r="AG80" s="1541"/>
    </row>
    <row r="81" spans="7:33" s="314" customFormat="1" ht="30" customHeight="1">
      <c r="G81" s="330"/>
      <c r="H81" s="330"/>
      <c r="I81" s="331"/>
      <c r="J81" s="332"/>
      <c r="K81" s="332"/>
      <c r="L81" s="324"/>
      <c r="M81" s="317"/>
      <c r="N81" s="330"/>
      <c r="O81" s="330"/>
      <c r="P81" s="330"/>
      <c r="Q81" s="324"/>
      <c r="R81" s="324"/>
      <c r="S81" s="324"/>
      <c r="T81" s="324"/>
      <c r="U81" s="330"/>
      <c r="V81" s="330"/>
      <c r="W81" s="330"/>
      <c r="X81" s="324"/>
      <c r="Y81" s="324"/>
      <c r="Z81" s="324"/>
      <c r="AB81" s="330"/>
      <c r="AC81" s="330"/>
      <c r="AD81" s="330"/>
      <c r="AE81" s="324"/>
      <c r="AF81" s="324"/>
      <c r="AG81" s="324"/>
    </row>
    <row r="82" spans="7:33" s="314" customFormat="1" ht="30" customHeight="1">
      <c r="G82" s="1558" t="s">
        <v>463</v>
      </c>
      <c r="H82" s="1559"/>
      <c r="I82" s="1539" t="s">
        <v>464</v>
      </c>
      <c r="J82" s="1540"/>
      <c r="K82" s="1541"/>
      <c r="L82" s="320"/>
      <c r="M82" s="317"/>
      <c r="N82" s="1558" t="s">
        <v>463</v>
      </c>
      <c r="O82" s="1559"/>
      <c r="P82" s="1539" t="s">
        <v>464</v>
      </c>
      <c r="Q82" s="1540"/>
      <c r="R82" s="1541"/>
      <c r="S82" s="320"/>
      <c r="T82" s="317"/>
      <c r="U82" s="1558" t="s">
        <v>463</v>
      </c>
      <c r="V82" s="1559"/>
      <c r="W82" s="1539" t="s">
        <v>464</v>
      </c>
      <c r="X82" s="1540"/>
      <c r="Y82" s="1541"/>
      <c r="Z82" s="320"/>
      <c r="AB82" s="1558" t="s">
        <v>463</v>
      </c>
      <c r="AC82" s="1559"/>
      <c r="AD82" s="1539" t="s">
        <v>464</v>
      </c>
      <c r="AE82" s="1540"/>
      <c r="AF82" s="1541"/>
      <c r="AG82" s="320"/>
    </row>
    <row r="83" spans="7:33" s="314" customFormat="1" ht="30" customHeight="1">
      <c r="G83" s="1560"/>
      <c r="H83" s="1561"/>
      <c r="I83" s="1539" t="s">
        <v>466</v>
      </c>
      <c r="J83" s="1540"/>
      <c r="K83" s="1541"/>
      <c r="L83" s="320"/>
      <c r="M83" s="317"/>
      <c r="N83" s="1560"/>
      <c r="O83" s="1561"/>
      <c r="P83" s="1539" t="s">
        <v>466</v>
      </c>
      <c r="Q83" s="1540"/>
      <c r="R83" s="1541"/>
      <c r="S83" s="320"/>
      <c r="T83" s="1557"/>
      <c r="U83" s="1560"/>
      <c r="V83" s="1561"/>
      <c r="W83" s="1539" t="s">
        <v>466</v>
      </c>
      <c r="X83" s="1540"/>
      <c r="Y83" s="1541"/>
      <c r="Z83" s="320"/>
      <c r="AB83" s="1560"/>
      <c r="AC83" s="1561"/>
      <c r="AD83" s="1539" t="s">
        <v>466</v>
      </c>
      <c r="AE83" s="1540"/>
      <c r="AF83" s="1541"/>
      <c r="AG83" s="320"/>
    </row>
    <row r="84" spans="7:33" s="314" customFormat="1" ht="30" customHeight="1">
      <c r="G84" s="1560"/>
      <c r="H84" s="1561"/>
      <c r="I84" s="1539" t="s">
        <v>468</v>
      </c>
      <c r="J84" s="1540"/>
      <c r="K84" s="1541"/>
      <c r="L84" s="320"/>
      <c r="M84" s="317"/>
      <c r="N84" s="1560"/>
      <c r="O84" s="1561"/>
      <c r="P84" s="1539" t="s">
        <v>468</v>
      </c>
      <c r="Q84" s="1540"/>
      <c r="R84" s="1541"/>
      <c r="S84" s="320"/>
      <c r="T84" s="1557"/>
      <c r="U84" s="1560"/>
      <c r="V84" s="1561"/>
      <c r="W84" s="1539" t="s">
        <v>468</v>
      </c>
      <c r="X84" s="1540"/>
      <c r="Y84" s="1541"/>
      <c r="Z84" s="320"/>
      <c r="AB84" s="1560"/>
      <c r="AC84" s="1561"/>
      <c r="AD84" s="1539" t="s">
        <v>468</v>
      </c>
      <c r="AE84" s="1540"/>
      <c r="AF84" s="1541"/>
      <c r="AG84" s="320"/>
    </row>
    <row r="85" spans="7:33" s="314" customFormat="1" ht="30" customHeight="1">
      <c r="G85" s="1560"/>
      <c r="H85" s="1561"/>
      <c r="I85" s="1539" t="s">
        <v>470</v>
      </c>
      <c r="J85" s="1540"/>
      <c r="K85" s="1541"/>
      <c r="L85" s="321" t="s">
        <v>471</v>
      </c>
      <c r="M85" s="317"/>
      <c r="N85" s="1560"/>
      <c r="O85" s="1561"/>
      <c r="P85" s="1539" t="s">
        <v>470</v>
      </c>
      <c r="Q85" s="1540"/>
      <c r="R85" s="1541"/>
      <c r="S85" s="321" t="s">
        <v>471</v>
      </c>
      <c r="T85" s="1557"/>
      <c r="U85" s="1560"/>
      <c r="V85" s="1561"/>
      <c r="W85" s="1539" t="s">
        <v>470</v>
      </c>
      <c r="X85" s="1540"/>
      <c r="Y85" s="1541"/>
      <c r="Z85" s="321" t="s">
        <v>471</v>
      </c>
      <c r="AB85" s="1560"/>
      <c r="AC85" s="1561"/>
      <c r="AD85" s="1539" t="s">
        <v>470</v>
      </c>
      <c r="AE85" s="1540"/>
      <c r="AF85" s="1541"/>
      <c r="AG85" s="321" t="s">
        <v>471</v>
      </c>
    </row>
    <row r="86" spans="7:33" s="314" customFormat="1" ht="30" customHeight="1">
      <c r="G86" s="1560"/>
      <c r="H86" s="1561"/>
      <c r="I86" s="1539" t="s">
        <v>472</v>
      </c>
      <c r="J86" s="1540"/>
      <c r="K86" s="1541"/>
      <c r="L86" s="320"/>
      <c r="M86" s="317"/>
      <c r="N86" s="1560"/>
      <c r="O86" s="1561"/>
      <c r="P86" s="1539" t="s">
        <v>472</v>
      </c>
      <c r="Q86" s="1540"/>
      <c r="R86" s="1541"/>
      <c r="S86" s="320"/>
      <c r="T86" s="1557"/>
      <c r="U86" s="1560"/>
      <c r="V86" s="1561"/>
      <c r="W86" s="1539" t="s">
        <v>472</v>
      </c>
      <c r="X86" s="1540"/>
      <c r="Y86" s="1541"/>
      <c r="Z86" s="320"/>
      <c r="AB86" s="1560"/>
      <c r="AC86" s="1561"/>
      <c r="AD86" s="1539" t="s">
        <v>472</v>
      </c>
      <c r="AE86" s="1540"/>
      <c r="AF86" s="1541"/>
      <c r="AG86" s="320"/>
    </row>
    <row r="87" spans="7:33" s="314" customFormat="1" ht="30" customHeight="1">
      <c r="G87" s="1560"/>
      <c r="H87" s="1561"/>
      <c r="I87" s="1554" t="s">
        <v>473</v>
      </c>
      <c r="J87" s="1540"/>
      <c r="K87" s="1541"/>
      <c r="L87" s="320"/>
      <c r="M87" s="317"/>
      <c r="N87" s="1560"/>
      <c r="O87" s="1561"/>
      <c r="P87" s="1554" t="s">
        <v>473</v>
      </c>
      <c r="Q87" s="1540"/>
      <c r="R87" s="1541"/>
      <c r="S87" s="320"/>
      <c r="T87" s="1557"/>
      <c r="U87" s="1560"/>
      <c r="V87" s="1561"/>
      <c r="W87" s="1554" t="s">
        <v>473</v>
      </c>
      <c r="X87" s="1540"/>
      <c r="Y87" s="1541"/>
      <c r="Z87" s="320"/>
      <c r="AB87" s="1560"/>
      <c r="AC87" s="1561"/>
      <c r="AD87" s="1554" t="s">
        <v>473</v>
      </c>
      <c r="AE87" s="1540"/>
      <c r="AF87" s="1541"/>
      <c r="AG87" s="320"/>
    </row>
    <row r="88" spans="7:33" s="314" customFormat="1" ht="30" customHeight="1">
      <c r="G88" s="1560"/>
      <c r="H88" s="1561"/>
      <c r="I88" s="326"/>
      <c r="J88" s="1555" t="s">
        <v>474</v>
      </c>
      <c r="K88" s="1556"/>
      <c r="L88" s="321" t="s">
        <v>475</v>
      </c>
      <c r="M88" s="317"/>
      <c r="N88" s="1560"/>
      <c r="O88" s="1561"/>
      <c r="P88" s="326"/>
      <c r="Q88" s="1555" t="s">
        <v>474</v>
      </c>
      <c r="R88" s="1556"/>
      <c r="S88" s="321" t="s">
        <v>475</v>
      </c>
      <c r="T88" s="324"/>
      <c r="U88" s="1560"/>
      <c r="V88" s="1561"/>
      <c r="W88" s="326"/>
      <c r="X88" s="1555" t="s">
        <v>474</v>
      </c>
      <c r="Y88" s="1556"/>
      <c r="Z88" s="321" t="s">
        <v>475</v>
      </c>
      <c r="AB88" s="1560"/>
      <c r="AC88" s="1561"/>
      <c r="AD88" s="326"/>
      <c r="AE88" s="1555" t="s">
        <v>474</v>
      </c>
      <c r="AF88" s="1556"/>
      <c r="AG88" s="321" t="s">
        <v>475</v>
      </c>
    </row>
    <row r="89" spans="7:33" s="314" customFormat="1" ht="30" customHeight="1">
      <c r="G89" s="1560"/>
      <c r="H89" s="1561"/>
      <c r="I89" s="1554" t="s">
        <v>476</v>
      </c>
      <c r="J89" s="1540"/>
      <c r="K89" s="1541"/>
      <c r="L89" s="320"/>
      <c r="M89" s="317"/>
      <c r="N89" s="1560"/>
      <c r="O89" s="1561"/>
      <c r="P89" s="1554" t="s">
        <v>476</v>
      </c>
      <c r="Q89" s="1540"/>
      <c r="R89" s="1541"/>
      <c r="S89" s="320"/>
      <c r="T89" s="317"/>
      <c r="U89" s="1560"/>
      <c r="V89" s="1561"/>
      <c r="W89" s="1554" t="s">
        <v>476</v>
      </c>
      <c r="X89" s="1540"/>
      <c r="Y89" s="1541"/>
      <c r="Z89" s="320"/>
      <c r="AB89" s="1560"/>
      <c r="AC89" s="1561"/>
      <c r="AD89" s="1554" t="s">
        <v>476</v>
      </c>
      <c r="AE89" s="1540"/>
      <c r="AF89" s="1541"/>
      <c r="AG89" s="320"/>
    </row>
    <row r="90" spans="7:33" s="314" customFormat="1" ht="30" customHeight="1">
      <c r="G90" s="1562"/>
      <c r="H90" s="1563"/>
      <c r="I90" s="326"/>
      <c r="J90" s="1555" t="s">
        <v>477</v>
      </c>
      <c r="K90" s="1556"/>
      <c r="L90" s="320"/>
      <c r="M90" s="317"/>
      <c r="N90" s="1562"/>
      <c r="O90" s="1563"/>
      <c r="P90" s="326"/>
      <c r="Q90" s="1555" t="s">
        <v>477</v>
      </c>
      <c r="R90" s="1556"/>
      <c r="S90" s="320"/>
      <c r="T90" s="329"/>
      <c r="U90" s="1562"/>
      <c r="V90" s="1563"/>
      <c r="W90" s="326"/>
      <c r="X90" s="1555" t="s">
        <v>477</v>
      </c>
      <c r="Y90" s="1556"/>
      <c r="Z90" s="320"/>
      <c r="AB90" s="1562"/>
      <c r="AC90" s="1563"/>
      <c r="AD90" s="326"/>
      <c r="AE90" s="1555" t="s">
        <v>477</v>
      </c>
      <c r="AF90" s="1556"/>
      <c r="AG90" s="320"/>
    </row>
    <row r="91" spans="7:33" s="314" customFormat="1" ht="30" customHeight="1">
      <c r="G91" s="1536" t="s">
        <v>478</v>
      </c>
      <c r="H91" s="1537"/>
      <c r="I91" s="1538"/>
      <c r="J91" s="1539" t="s">
        <v>479</v>
      </c>
      <c r="K91" s="1540"/>
      <c r="L91" s="1541"/>
      <c r="M91" s="329"/>
      <c r="N91" s="1536" t="s">
        <v>478</v>
      </c>
      <c r="O91" s="1537"/>
      <c r="P91" s="1538"/>
      <c r="Q91" s="1539" t="s">
        <v>479</v>
      </c>
      <c r="R91" s="1540"/>
      <c r="S91" s="1541"/>
      <c r="T91" s="329"/>
      <c r="U91" s="1536" t="s">
        <v>478</v>
      </c>
      <c r="V91" s="1537"/>
      <c r="W91" s="1538"/>
      <c r="X91" s="1539" t="s">
        <v>479</v>
      </c>
      <c r="Y91" s="1540"/>
      <c r="Z91" s="1541"/>
      <c r="AB91" s="1536" t="s">
        <v>478</v>
      </c>
      <c r="AC91" s="1537"/>
      <c r="AD91" s="1538"/>
      <c r="AE91" s="1539" t="s">
        <v>479</v>
      </c>
      <c r="AF91" s="1540"/>
      <c r="AG91" s="1541"/>
    </row>
    <row r="92" spans="7:33" s="314" customFormat="1" ht="30" customHeight="1">
      <c r="G92" s="330"/>
      <c r="H92" s="330"/>
      <c r="I92" s="330"/>
      <c r="J92" s="324"/>
      <c r="K92" s="324"/>
      <c r="L92" s="324"/>
      <c r="M92" s="329"/>
      <c r="N92" s="330"/>
      <c r="O92" s="330"/>
      <c r="P92" s="330"/>
      <c r="Q92" s="324"/>
      <c r="R92" s="324"/>
      <c r="S92" s="324"/>
      <c r="T92" s="329"/>
      <c r="U92" s="330"/>
      <c r="V92" s="330"/>
      <c r="W92" s="330"/>
      <c r="X92" s="324"/>
      <c r="Y92" s="324"/>
      <c r="Z92" s="324"/>
      <c r="AB92" s="330"/>
      <c r="AC92" s="330"/>
      <c r="AD92" s="330"/>
      <c r="AE92" s="324"/>
      <c r="AF92" s="324"/>
      <c r="AG92" s="324"/>
    </row>
    <row r="93" spans="7:33" s="314" customFormat="1"/>
    <row r="94" spans="7:33" s="314" customFormat="1"/>
    <row r="95" spans="7:33" s="314" customFormat="1"/>
    <row r="96" spans="7:33" s="314" customFormat="1"/>
    <row r="97" spans="6:30" s="335" customFormat="1" ht="30" customHeight="1">
      <c r="F97" s="333"/>
      <c r="G97" s="1542" t="s">
        <v>480</v>
      </c>
      <c r="H97" s="1543"/>
      <c r="I97" s="1548" t="s">
        <v>481</v>
      </c>
      <c r="J97" s="1548"/>
      <c r="K97" s="1549"/>
      <c r="L97" s="334"/>
      <c r="M97" s="333"/>
      <c r="R97" s="333"/>
      <c r="X97" s="333"/>
      <c r="AD97" s="333"/>
    </row>
    <row r="98" spans="6:30" s="335" customFormat="1" ht="32.15" customHeight="1">
      <c r="F98" s="333"/>
      <c r="G98" s="1544"/>
      <c r="H98" s="1545"/>
      <c r="I98" s="1548" t="s">
        <v>482</v>
      </c>
      <c r="J98" s="1548"/>
      <c r="K98" s="1549"/>
      <c r="L98" s="334"/>
      <c r="M98" s="333"/>
      <c r="R98" s="333"/>
      <c r="X98" s="333"/>
      <c r="AD98" s="333"/>
    </row>
    <row r="99" spans="6:30" s="335" customFormat="1" ht="30" customHeight="1">
      <c r="F99" s="333"/>
      <c r="G99" s="1544"/>
      <c r="H99" s="1545"/>
      <c r="I99" s="1548" t="s">
        <v>483</v>
      </c>
      <c r="J99" s="1548"/>
      <c r="K99" s="1549"/>
      <c r="L99" s="334"/>
      <c r="M99" s="333"/>
      <c r="R99" s="333"/>
      <c r="X99" s="333"/>
      <c r="AD99" s="333"/>
    </row>
    <row r="100" spans="6:30" s="335" customFormat="1" ht="30" customHeight="1">
      <c r="F100" s="333"/>
      <c r="G100" s="1544"/>
      <c r="H100" s="1545"/>
      <c r="I100" s="1550"/>
      <c r="J100" s="1551"/>
      <c r="K100" s="1552"/>
      <c r="L100" s="334"/>
      <c r="M100" s="333"/>
      <c r="AD100" s="333"/>
    </row>
    <row r="101" spans="6:30" s="335" customFormat="1" ht="30" customHeight="1">
      <c r="F101" s="333"/>
      <c r="G101" s="1546"/>
      <c r="H101" s="1547"/>
      <c r="I101" s="336"/>
      <c r="J101" s="1553"/>
      <c r="K101" s="1549"/>
      <c r="L101" s="337"/>
      <c r="M101" s="333"/>
      <c r="AD101" s="333"/>
    </row>
    <row r="102" spans="6:30" s="335" customFormat="1" ht="30" customHeight="1">
      <c r="F102" s="333"/>
      <c r="G102" s="1536" t="s">
        <v>478</v>
      </c>
      <c r="H102" s="1537"/>
      <c r="I102" s="1538"/>
      <c r="J102" s="1539" t="s">
        <v>479</v>
      </c>
      <c r="K102" s="1540"/>
      <c r="L102" s="1541"/>
      <c r="M102" s="333"/>
      <c r="AD102" s="333"/>
    </row>
  </sheetData>
  <mergeCells count="344">
    <mergeCell ref="W13:Y13"/>
    <mergeCell ref="AD13:AF13"/>
    <mergeCell ref="G4:S4"/>
    <mergeCell ref="A6:B6"/>
    <mergeCell ref="C6:E6"/>
    <mergeCell ref="H6:I7"/>
    <mergeCell ref="A7:B7"/>
    <mergeCell ref="C7:E7"/>
    <mergeCell ref="A12:B12"/>
    <mergeCell ref="I12:K12"/>
    <mergeCell ref="P12:R12"/>
    <mergeCell ref="A9:B9"/>
    <mergeCell ref="G9:H17"/>
    <mergeCell ref="I9:K9"/>
    <mergeCell ref="N9:O17"/>
    <mergeCell ref="P9:R9"/>
    <mergeCell ref="T9:T13"/>
    <mergeCell ref="I11:K11"/>
    <mergeCell ref="P11:R11"/>
    <mergeCell ref="A13:B13"/>
    <mergeCell ref="P13:R13"/>
    <mergeCell ref="I14:K14"/>
    <mergeCell ref="P14:R14"/>
    <mergeCell ref="W14:Y14"/>
    <mergeCell ref="AD14:AF14"/>
    <mergeCell ref="W11:Y11"/>
    <mergeCell ref="AD11:AF11"/>
    <mergeCell ref="I13:K13"/>
    <mergeCell ref="A15:B15"/>
    <mergeCell ref="J15:K15"/>
    <mergeCell ref="Q15:R15"/>
    <mergeCell ref="X15:Y15"/>
    <mergeCell ref="AE15:AF15"/>
    <mergeCell ref="W12:Y12"/>
    <mergeCell ref="AD12:AF12"/>
    <mergeCell ref="U9:V17"/>
    <mergeCell ref="W9:Y9"/>
    <mergeCell ref="AB9:AC17"/>
    <mergeCell ref="AD9:AF9"/>
    <mergeCell ref="A10:B10"/>
    <mergeCell ref="I10:K10"/>
    <mergeCell ref="P10:R10"/>
    <mergeCell ref="W10:Y10"/>
    <mergeCell ref="AD10:AF10"/>
    <mergeCell ref="A11:B11"/>
    <mergeCell ref="I16:K16"/>
    <mergeCell ref="P16:R16"/>
    <mergeCell ref="T16:T20"/>
    <mergeCell ref="W16:Y16"/>
    <mergeCell ref="AD16:AF16"/>
    <mergeCell ref="J17:K17"/>
    <mergeCell ref="Q17:R17"/>
    <mergeCell ref="X17:Y17"/>
    <mergeCell ref="AE17:AF17"/>
    <mergeCell ref="A18:B19"/>
    <mergeCell ref="G18:I18"/>
    <mergeCell ref="J18:L18"/>
    <mergeCell ref="N18:P18"/>
    <mergeCell ref="Q18:S18"/>
    <mergeCell ref="U18:W18"/>
    <mergeCell ref="X18:Z18"/>
    <mergeCell ref="AB18:AD18"/>
    <mergeCell ref="AE18:AG18"/>
    <mergeCell ref="G20:H28"/>
    <mergeCell ref="I20:K20"/>
    <mergeCell ref="N20:O28"/>
    <mergeCell ref="P20:R20"/>
    <mergeCell ref="U20:V28"/>
    <mergeCell ref="W20:Y20"/>
    <mergeCell ref="AB20:AC28"/>
    <mergeCell ref="AD20:AF20"/>
    <mergeCell ref="A21:B22"/>
    <mergeCell ref="I21:K21"/>
    <mergeCell ref="P21:R21"/>
    <mergeCell ref="W21:Y21"/>
    <mergeCell ref="AD21:AF21"/>
    <mergeCell ref="I22:K22"/>
    <mergeCell ref="P22:R22"/>
    <mergeCell ref="W22:Y22"/>
    <mergeCell ref="AD22:AF22"/>
    <mergeCell ref="I23:K23"/>
    <mergeCell ref="P23:R23"/>
    <mergeCell ref="T23:T27"/>
    <mergeCell ref="W23:Y23"/>
    <mergeCell ref="AD23:AF23"/>
    <mergeCell ref="I24:K24"/>
    <mergeCell ref="P24:R24"/>
    <mergeCell ref="W24:Y24"/>
    <mergeCell ref="AD24:AF24"/>
    <mergeCell ref="I25:K25"/>
    <mergeCell ref="I27:K27"/>
    <mergeCell ref="P27:R27"/>
    <mergeCell ref="W27:Y27"/>
    <mergeCell ref="AD27:AF27"/>
    <mergeCell ref="J28:K28"/>
    <mergeCell ref="Q28:R28"/>
    <mergeCell ref="X28:Y28"/>
    <mergeCell ref="AE28:AF28"/>
    <mergeCell ref="P25:R25"/>
    <mergeCell ref="W25:Y25"/>
    <mergeCell ref="AD25:AF25"/>
    <mergeCell ref="J26:K26"/>
    <mergeCell ref="Q26:R26"/>
    <mergeCell ref="X26:Y26"/>
    <mergeCell ref="AE26:AF26"/>
    <mergeCell ref="AB29:AD29"/>
    <mergeCell ref="AE29:AG29"/>
    <mergeCell ref="G31:H39"/>
    <mergeCell ref="I31:K31"/>
    <mergeCell ref="N31:O39"/>
    <mergeCell ref="P31:R31"/>
    <mergeCell ref="U31:V39"/>
    <mergeCell ref="W31:Y31"/>
    <mergeCell ref="AB31:AC39"/>
    <mergeCell ref="AD31:AF31"/>
    <mergeCell ref="G29:I29"/>
    <mergeCell ref="J29:L29"/>
    <mergeCell ref="N29:P29"/>
    <mergeCell ref="Q29:S29"/>
    <mergeCell ref="U29:W29"/>
    <mergeCell ref="X29:Z29"/>
    <mergeCell ref="P34:R34"/>
    <mergeCell ref="W34:Y34"/>
    <mergeCell ref="AD34:AF34"/>
    <mergeCell ref="I35:K35"/>
    <mergeCell ref="P35:R35"/>
    <mergeCell ref="W35:Y35"/>
    <mergeCell ref="AD35:AF35"/>
    <mergeCell ref="I32:K32"/>
    <mergeCell ref="P32:R32"/>
    <mergeCell ref="T32:T36"/>
    <mergeCell ref="W32:Y32"/>
    <mergeCell ref="AD32:AF32"/>
    <mergeCell ref="I33:K33"/>
    <mergeCell ref="P33:R33"/>
    <mergeCell ref="W33:Y33"/>
    <mergeCell ref="AD33:AF33"/>
    <mergeCell ref="I34:K34"/>
    <mergeCell ref="I38:K38"/>
    <mergeCell ref="P38:R38"/>
    <mergeCell ref="W38:Y38"/>
    <mergeCell ref="AD38:AF38"/>
    <mergeCell ref="J39:K39"/>
    <mergeCell ref="Q39:R39"/>
    <mergeCell ref="X39:Y39"/>
    <mergeCell ref="AE39:AF39"/>
    <mergeCell ref="I36:K36"/>
    <mergeCell ref="P36:R36"/>
    <mergeCell ref="W36:Y36"/>
    <mergeCell ref="AD36:AF36"/>
    <mergeCell ref="J37:K37"/>
    <mergeCell ref="Q37:R37"/>
    <mergeCell ref="X37:Y37"/>
    <mergeCell ref="AE37:AF37"/>
    <mergeCell ref="AB40:AD40"/>
    <mergeCell ref="AE40:AG40"/>
    <mergeCell ref="G46:H50"/>
    <mergeCell ref="I46:K46"/>
    <mergeCell ref="I47:K47"/>
    <mergeCell ref="I48:K48"/>
    <mergeCell ref="I49:K49"/>
    <mergeCell ref="J50:K50"/>
    <mergeCell ref="G40:I40"/>
    <mergeCell ref="J40:L40"/>
    <mergeCell ref="N40:P40"/>
    <mergeCell ref="Q40:S40"/>
    <mergeCell ref="U40:W40"/>
    <mergeCell ref="X40:Z40"/>
    <mergeCell ref="G51:I51"/>
    <mergeCell ref="J51:L51"/>
    <mergeCell ref="G55:S55"/>
    <mergeCell ref="A57:B57"/>
    <mergeCell ref="C57:E57"/>
    <mergeCell ref="H57:I58"/>
    <mergeCell ref="A58:B58"/>
    <mergeCell ref="C58:E58"/>
    <mergeCell ref="K57:N57"/>
    <mergeCell ref="K58:N58"/>
    <mergeCell ref="A63:B63"/>
    <mergeCell ref="I63:K63"/>
    <mergeCell ref="P63:R63"/>
    <mergeCell ref="W63:Y63"/>
    <mergeCell ref="AD63:AF63"/>
    <mergeCell ref="U60:V68"/>
    <mergeCell ref="W60:Y60"/>
    <mergeCell ref="AB60:AC68"/>
    <mergeCell ref="AD60:AF60"/>
    <mergeCell ref="A61:B61"/>
    <mergeCell ref="I61:K61"/>
    <mergeCell ref="P61:R61"/>
    <mergeCell ref="W61:Y61"/>
    <mergeCell ref="AD61:AF61"/>
    <mergeCell ref="A62:B62"/>
    <mergeCell ref="A60:B60"/>
    <mergeCell ref="G60:H68"/>
    <mergeCell ref="I60:K60"/>
    <mergeCell ref="N60:O68"/>
    <mergeCell ref="P60:R60"/>
    <mergeCell ref="T60:T64"/>
    <mergeCell ref="I62:K62"/>
    <mergeCell ref="P62:R62"/>
    <mergeCell ref="A64:B64"/>
    <mergeCell ref="P64:R64"/>
    <mergeCell ref="W64:Y64"/>
    <mergeCell ref="AD64:AF64"/>
    <mergeCell ref="I65:K65"/>
    <mergeCell ref="P65:R65"/>
    <mergeCell ref="W65:Y65"/>
    <mergeCell ref="AD65:AF65"/>
    <mergeCell ref="W62:Y62"/>
    <mergeCell ref="AD62:AF62"/>
    <mergeCell ref="I64:K64"/>
    <mergeCell ref="A66:B66"/>
    <mergeCell ref="J66:K66"/>
    <mergeCell ref="Q66:R66"/>
    <mergeCell ref="X66:Y66"/>
    <mergeCell ref="AE66:AF66"/>
    <mergeCell ref="I67:K67"/>
    <mergeCell ref="P67:R67"/>
    <mergeCell ref="T67:T71"/>
    <mergeCell ref="W67:Y67"/>
    <mergeCell ref="AD67:AF67"/>
    <mergeCell ref="J68:K68"/>
    <mergeCell ref="Q68:R68"/>
    <mergeCell ref="X68:Y68"/>
    <mergeCell ref="AE68:AF68"/>
    <mergeCell ref="A69:B70"/>
    <mergeCell ref="G69:I69"/>
    <mergeCell ref="J69:L69"/>
    <mergeCell ref="N69:P69"/>
    <mergeCell ref="Q69:S69"/>
    <mergeCell ref="U69:W69"/>
    <mergeCell ref="X69:Z69"/>
    <mergeCell ref="AB69:AD69"/>
    <mergeCell ref="AE69:AG69"/>
    <mergeCell ref="G71:H79"/>
    <mergeCell ref="I71:K71"/>
    <mergeCell ref="N71:O79"/>
    <mergeCell ref="P71:R71"/>
    <mergeCell ref="U71:V79"/>
    <mergeCell ref="W71:Y71"/>
    <mergeCell ref="AB71:AC79"/>
    <mergeCell ref="AD71:AF71"/>
    <mergeCell ref="A72:B73"/>
    <mergeCell ref="I72:K72"/>
    <mergeCell ref="P72:R72"/>
    <mergeCell ref="W72:Y72"/>
    <mergeCell ref="AD72:AF72"/>
    <mergeCell ref="I73:K73"/>
    <mergeCell ref="P73:R73"/>
    <mergeCell ref="W73:Y73"/>
    <mergeCell ref="AD73:AF73"/>
    <mergeCell ref="I74:K74"/>
    <mergeCell ref="P74:R74"/>
    <mergeCell ref="T74:T78"/>
    <mergeCell ref="W74:Y74"/>
    <mergeCell ref="AD74:AF74"/>
    <mergeCell ref="I75:K75"/>
    <mergeCell ref="P75:R75"/>
    <mergeCell ref="W75:Y75"/>
    <mergeCell ref="AD75:AF75"/>
    <mergeCell ref="I76:K76"/>
    <mergeCell ref="I78:K78"/>
    <mergeCell ref="P78:R78"/>
    <mergeCell ref="W78:Y78"/>
    <mergeCell ref="AD78:AF78"/>
    <mergeCell ref="J79:K79"/>
    <mergeCell ref="Q79:R79"/>
    <mergeCell ref="X79:Y79"/>
    <mergeCell ref="AE79:AF79"/>
    <mergeCell ref="P76:R76"/>
    <mergeCell ref="W76:Y76"/>
    <mergeCell ref="AD76:AF76"/>
    <mergeCell ref="J77:K77"/>
    <mergeCell ref="Q77:R77"/>
    <mergeCell ref="X77:Y77"/>
    <mergeCell ref="AE77:AF77"/>
    <mergeCell ref="AB80:AD80"/>
    <mergeCell ref="AE80:AG80"/>
    <mergeCell ref="G82:H90"/>
    <mergeCell ref="I82:K82"/>
    <mergeCell ref="N82:O90"/>
    <mergeCell ref="P82:R82"/>
    <mergeCell ref="U82:V90"/>
    <mergeCell ref="W82:Y82"/>
    <mergeCell ref="AB82:AC90"/>
    <mergeCell ref="AD82:AF82"/>
    <mergeCell ref="G80:I80"/>
    <mergeCell ref="J80:L80"/>
    <mergeCell ref="N80:P80"/>
    <mergeCell ref="Q80:S80"/>
    <mergeCell ref="U80:W80"/>
    <mergeCell ref="X80:Z80"/>
    <mergeCell ref="P85:R85"/>
    <mergeCell ref="W85:Y85"/>
    <mergeCell ref="AD85:AF85"/>
    <mergeCell ref="I86:K86"/>
    <mergeCell ref="P86:R86"/>
    <mergeCell ref="W86:Y86"/>
    <mergeCell ref="AD86:AF86"/>
    <mergeCell ref="I83:K83"/>
    <mergeCell ref="P83:R83"/>
    <mergeCell ref="T83:T87"/>
    <mergeCell ref="W83:Y83"/>
    <mergeCell ref="AD83:AF83"/>
    <mergeCell ref="I84:K84"/>
    <mergeCell ref="P84:R84"/>
    <mergeCell ref="W84:Y84"/>
    <mergeCell ref="AD84:AF84"/>
    <mergeCell ref="I85:K85"/>
    <mergeCell ref="X90:Y90"/>
    <mergeCell ref="AE90:AF90"/>
    <mergeCell ref="I87:K87"/>
    <mergeCell ref="P87:R87"/>
    <mergeCell ref="W87:Y87"/>
    <mergeCell ref="AD87:AF87"/>
    <mergeCell ref="J88:K88"/>
    <mergeCell ref="Q88:R88"/>
    <mergeCell ref="X88:Y88"/>
    <mergeCell ref="AE88:AF88"/>
    <mergeCell ref="K6:N6"/>
    <mergeCell ref="K7:N7"/>
    <mergeCell ref="G102:I102"/>
    <mergeCell ref="J102:L102"/>
    <mergeCell ref="AB91:AD91"/>
    <mergeCell ref="AE91:AG91"/>
    <mergeCell ref="G97:H101"/>
    <mergeCell ref="I97:K97"/>
    <mergeCell ref="I98:K98"/>
    <mergeCell ref="I99:K99"/>
    <mergeCell ref="I100:K100"/>
    <mergeCell ref="J101:K101"/>
    <mergeCell ref="G91:I91"/>
    <mergeCell ref="J91:L91"/>
    <mergeCell ref="N91:P91"/>
    <mergeCell ref="Q91:S91"/>
    <mergeCell ref="U91:W91"/>
    <mergeCell ref="X91:Z91"/>
    <mergeCell ref="I89:K89"/>
    <mergeCell ref="P89:R89"/>
    <mergeCell ref="W89:Y89"/>
    <mergeCell ref="AD89:AF89"/>
    <mergeCell ref="J90:K90"/>
    <mergeCell ref="Q90:R90"/>
  </mergeCells>
  <phoneticPr fontId="2"/>
  <pageMargins left="1.3779527559055118" right="0.78740157480314965" top="0.74803149606299213" bottom="0.39370078740157483" header="0.27559055118110237" footer="0.27559055118110237"/>
  <pageSetup paperSize="8" scale="57" fitToHeight="2" orientation="landscape" r:id="rId1"/>
  <headerFooter alignWithMargins="0"/>
  <rowBreaks count="1" manualBreakCount="1">
    <brk id="5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6EF02-D40B-4B5C-A592-98859254391B}">
  <sheetPr>
    <tabColor rgb="FFF8CBAD"/>
  </sheetPr>
  <dimension ref="A1:CH62"/>
  <sheetViews>
    <sheetView view="pageBreakPreview" topLeftCell="A12" zoomScale="70" zoomScaleNormal="100" zoomScaleSheetLayoutView="70" workbookViewId="0">
      <selection activeCell="B1" sqref="B1"/>
    </sheetView>
  </sheetViews>
  <sheetFormatPr defaultColWidth="2.1796875" defaultRowHeight="13"/>
  <cols>
    <col min="1" max="1" width="0.90625" style="640" customWidth="1"/>
    <col min="2" max="6" width="2.1796875" style="640" customWidth="1"/>
    <col min="7" max="7" width="1" style="640" customWidth="1"/>
    <col min="8" max="20" width="2.1796875" style="640" customWidth="1"/>
    <col min="21" max="21" width="1.1796875" style="640" customWidth="1"/>
    <col min="22" max="22" width="1" style="640" customWidth="1"/>
    <col min="23" max="27" width="2.1796875" style="640" customWidth="1"/>
    <col min="28" max="28" width="1" style="640" customWidth="1"/>
    <col min="29" max="42" width="2.1796875" style="640" customWidth="1"/>
    <col min="43" max="43" width="21.36328125" style="640" customWidth="1"/>
    <col min="44" max="44" width="0.90625" style="640" customWidth="1"/>
    <col min="45" max="49" width="2.1796875" style="640" customWidth="1"/>
    <col min="50" max="50" width="1" style="640" customWidth="1"/>
    <col min="51" max="63" width="2.1796875" style="640" customWidth="1"/>
    <col min="64" max="64" width="1.1796875" style="640" customWidth="1"/>
    <col min="65" max="65" width="1" style="640" customWidth="1"/>
    <col min="66" max="70" width="2.1796875" style="640" customWidth="1"/>
    <col min="71" max="71" width="1" style="640" customWidth="1"/>
    <col min="72" max="256" width="2.1796875" style="640"/>
    <col min="257" max="257" width="0.90625" style="640" customWidth="1"/>
    <col min="258" max="262" width="2.1796875" style="640" customWidth="1"/>
    <col min="263" max="263" width="1" style="640" customWidth="1"/>
    <col min="264" max="276" width="2.1796875" style="640" customWidth="1"/>
    <col min="277" max="277" width="1.1796875" style="640" customWidth="1"/>
    <col min="278" max="278" width="1" style="640" customWidth="1"/>
    <col min="279" max="283" width="2.1796875" style="640" customWidth="1"/>
    <col min="284" max="284" width="1" style="640" customWidth="1"/>
    <col min="285" max="298" width="2.1796875" style="640" customWidth="1"/>
    <col min="299" max="299" width="21.36328125" style="640" customWidth="1"/>
    <col min="300" max="300" width="0.90625" style="640" customWidth="1"/>
    <col min="301" max="305" width="2.1796875" style="640" customWidth="1"/>
    <col min="306" max="306" width="1" style="640" customWidth="1"/>
    <col min="307" max="319" width="2.1796875" style="640" customWidth="1"/>
    <col min="320" max="320" width="1.1796875" style="640" customWidth="1"/>
    <col min="321" max="321" width="1" style="640" customWidth="1"/>
    <col min="322" max="326" width="2.1796875" style="640" customWidth="1"/>
    <col min="327" max="327" width="1" style="640" customWidth="1"/>
    <col min="328" max="512" width="2.1796875" style="640"/>
    <col min="513" max="513" width="0.90625" style="640" customWidth="1"/>
    <col min="514" max="518" width="2.1796875" style="640" customWidth="1"/>
    <col min="519" max="519" width="1" style="640" customWidth="1"/>
    <col min="520" max="532" width="2.1796875" style="640" customWidth="1"/>
    <col min="533" max="533" width="1.1796875" style="640" customWidth="1"/>
    <col min="534" max="534" width="1" style="640" customWidth="1"/>
    <col min="535" max="539" width="2.1796875" style="640" customWidth="1"/>
    <col min="540" max="540" width="1" style="640" customWidth="1"/>
    <col min="541" max="554" width="2.1796875" style="640" customWidth="1"/>
    <col min="555" max="555" width="21.36328125" style="640" customWidth="1"/>
    <col min="556" max="556" width="0.90625" style="640" customWidth="1"/>
    <col min="557" max="561" width="2.1796875" style="640" customWidth="1"/>
    <col min="562" max="562" width="1" style="640" customWidth="1"/>
    <col min="563" max="575" width="2.1796875" style="640" customWidth="1"/>
    <col min="576" max="576" width="1.1796875" style="640" customWidth="1"/>
    <col min="577" max="577" width="1" style="640" customWidth="1"/>
    <col min="578" max="582" width="2.1796875" style="640" customWidth="1"/>
    <col min="583" max="583" width="1" style="640" customWidth="1"/>
    <col min="584" max="768" width="2.1796875" style="640"/>
    <col min="769" max="769" width="0.90625" style="640" customWidth="1"/>
    <col min="770" max="774" width="2.1796875" style="640" customWidth="1"/>
    <col min="775" max="775" width="1" style="640" customWidth="1"/>
    <col min="776" max="788" width="2.1796875" style="640" customWidth="1"/>
    <col min="789" max="789" width="1.1796875" style="640" customWidth="1"/>
    <col min="790" max="790" width="1" style="640" customWidth="1"/>
    <col min="791" max="795" width="2.1796875" style="640" customWidth="1"/>
    <col min="796" max="796" width="1" style="640" customWidth="1"/>
    <col min="797" max="810" width="2.1796875" style="640" customWidth="1"/>
    <col min="811" max="811" width="21.36328125" style="640" customWidth="1"/>
    <col min="812" max="812" width="0.90625" style="640" customWidth="1"/>
    <col min="813" max="817" width="2.1796875" style="640" customWidth="1"/>
    <col min="818" max="818" width="1" style="640" customWidth="1"/>
    <col min="819" max="831" width="2.1796875" style="640" customWidth="1"/>
    <col min="832" max="832" width="1.1796875" style="640" customWidth="1"/>
    <col min="833" max="833" width="1" style="640" customWidth="1"/>
    <col min="834" max="838" width="2.1796875" style="640" customWidth="1"/>
    <col min="839" max="839" width="1" style="640" customWidth="1"/>
    <col min="840" max="1024" width="2.1796875" style="640"/>
    <col min="1025" max="1025" width="0.90625" style="640" customWidth="1"/>
    <col min="1026" max="1030" width="2.1796875" style="640" customWidth="1"/>
    <col min="1031" max="1031" width="1" style="640" customWidth="1"/>
    <col min="1032" max="1044" width="2.1796875" style="640" customWidth="1"/>
    <col min="1045" max="1045" width="1.1796875" style="640" customWidth="1"/>
    <col min="1046" max="1046" width="1" style="640" customWidth="1"/>
    <col min="1047" max="1051" width="2.1796875" style="640" customWidth="1"/>
    <col min="1052" max="1052" width="1" style="640" customWidth="1"/>
    <col min="1053" max="1066" width="2.1796875" style="640" customWidth="1"/>
    <col min="1067" max="1067" width="21.36328125" style="640" customWidth="1"/>
    <col min="1068" max="1068" width="0.90625" style="640" customWidth="1"/>
    <col min="1069" max="1073" width="2.1796875" style="640" customWidth="1"/>
    <col min="1074" max="1074" width="1" style="640" customWidth="1"/>
    <col min="1075" max="1087" width="2.1796875" style="640" customWidth="1"/>
    <col min="1088" max="1088" width="1.1796875" style="640" customWidth="1"/>
    <col min="1089" max="1089" width="1" style="640" customWidth="1"/>
    <col min="1090" max="1094" width="2.1796875" style="640" customWidth="1"/>
    <col min="1095" max="1095" width="1" style="640" customWidth="1"/>
    <col min="1096" max="1280" width="2.1796875" style="640"/>
    <col min="1281" max="1281" width="0.90625" style="640" customWidth="1"/>
    <col min="1282" max="1286" width="2.1796875" style="640" customWidth="1"/>
    <col min="1287" max="1287" width="1" style="640" customWidth="1"/>
    <col min="1288" max="1300" width="2.1796875" style="640" customWidth="1"/>
    <col min="1301" max="1301" width="1.1796875" style="640" customWidth="1"/>
    <col min="1302" max="1302" width="1" style="640" customWidth="1"/>
    <col min="1303" max="1307" width="2.1796875" style="640" customWidth="1"/>
    <col min="1308" max="1308" width="1" style="640" customWidth="1"/>
    <col min="1309" max="1322" width="2.1796875" style="640" customWidth="1"/>
    <col min="1323" max="1323" width="21.36328125" style="640" customWidth="1"/>
    <col min="1324" max="1324" width="0.90625" style="640" customWidth="1"/>
    <col min="1325" max="1329" width="2.1796875" style="640" customWidth="1"/>
    <col min="1330" max="1330" width="1" style="640" customWidth="1"/>
    <col min="1331" max="1343" width="2.1796875" style="640" customWidth="1"/>
    <col min="1344" max="1344" width="1.1796875" style="640" customWidth="1"/>
    <col min="1345" max="1345" width="1" style="640" customWidth="1"/>
    <col min="1346" max="1350" width="2.1796875" style="640" customWidth="1"/>
    <col min="1351" max="1351" width="1" style="640" customWidth="1"/>
    <col min="1352" max="1536" width="2.1796875" style="640"/>
    <col min="1537" max="1537" width="0.90625" style="640" customWidth="1"/>
    <col min="1538" max="1542" width="2.1796875" style="640" customWidth="1"/>
    <col min="1543" max="1543" width="1" style="640" customWidth="1"/>
    <col min="1544" max="1556" width="2.1796875" style="640" customWidth="1"/>
    <col min="1557" max="1557" width="1.1796875" style="640" customWidth="1"/>
    <col min="1558" max="1558" width="1" style="640" customWidth="1"/>
    <col min="1559" max="1563" width="2.1796875" style="640" customWidth="1"/>
    <col min="1564" max="1564" width="1" style="640" customWidth="1"/>
    <col min="1565" max="1578" width="2.1796875" style="640" customWidth="1"/>
    <col min="1579" max="1579" width="21.36328125" style="640" customWidth="1"/>
    <col min="1580" max="1580" width="0.90625" style="640" customWidth="1"/>
    <col min="1581" max="1585" width="2.1796875" style="640" customWidth="1"/>
    <col min="1586" max="1586" width="1" style="640" customWidth="1"/>
    <col min="1587" max="1599" width="2.1796875" style="640" customWidth="1"/>
    <col min="1600" max="1600" width="1.1796875" style="640" customWidth="1"/>
    <col min="1601" max="1601" width="1" style="640" customWidth="1"/>
    <col min="1602" max="1606" width="2.1796875" style="640" customWidth="1"/>
    <col min="1607" max="1607" width="1" style="640" customWidth="1"/>
    <col min="1608" max="1792" width="2.1796875" style="640"/>
    <col min="1793" max="1793" width="0.90625" style="640" customWidth="1"/>
    <col min="1794" max="1798" width="2.1796875" style="640" customWidth="1"/>
    <col min="1799" max="1799" width="1" style="640" customWidth="1"/>
    <col min="1800" max="1812" width="2.1796875" style="640" customWidth="1"/>
    <col min="1813" max="1813" width="1.1796875" style="640" customWidth="1"/>
    <col min="1814" max="1814" width="1" style="640" customWidth="1"/>
    <col min="1815" max="1819" width="2.1796875" style="640" customWidth="1"/>
    <col min="1820" max="1820" width="1" style="640" customWidth="1"/>
    <col min="1821" max="1834" width="2.1796875" style="640" customWidth="1"/>
    <col min="1835" max="1835" width="21.36328125" style="640" customWidth="1"/>
    <col min="1836" max="1836" width="0.90625" style="640" customWidth="1"/>
    <col min="1837" max="1841" width="2.1796875" style="640" customWidth="1"/>
    <col min="1842" max="1842" width="1" style="640" customWidth="1"/>
    <col min="1843" max="1855" width="2.1796875" style="640" customWidth="1"/>
    <col min="1856" max="1856" width="1.1796875" style="640" customWidth="1"/>
    <col min="1857" max="1857" width="1" style="640" customWidth="1"/>
    <col min="1858" max="1862" width="2.1796875" style="640" customWidth="1"/>
    <col min="1863" max="1863" width="1" style="640" customWidth="1"/>
    <col min="1864" max="2048" width="2.1796875" style="640"/>
    <col min="2049" max="2049" width="0.90625" style="640" customWidth="1"/>
    <col min="2050" max="2054" width="2.1796875" style="640" customWidth="1"/>
    <col min="2055" max="2055" width="1" style="640" customWidth="1"/>
    <col min="2056" max="2068" width="2.1796875" style="640" customWidth="1"/>
    <col min="2069" max="2069" width="1.1796875" style="640" customWidth="1"/>
    <col min="2070" max="2070" width="1" style="640" customWidth="1"/>
    <col min="2071" max="2075" width="2.1796875" style="640" customWidth="1"/>
    <col min="2076" max="2076" width="1" style="640" customWidth="1"/>
    <col min="2077" max="2090" width="2.1796875" style="640" customWidth="1"/>
    <col min="2091" max="2091" width="21.36328125" style="640" customWidth="1"/>
    <col min="2092" max="2092" width="0.90625" style="640" customWidth="1"/>
    <col min="2093" max="2097" width="2.1796875" style="640" customWidth="1"/>
    <col min="2098" max="2098" width="1" style="640" customWidth="1"/>
    <col min="2099" max="2111" width="2.1796875" style="640" customWidth="1"/>
    <col min="2112" max="2112" width="1.1796875" style="640" customWidth="1"/>
    <col min="2113" max="2113" width="1" style="640" customWidth="1"/>
    <col min="2114" max="2118" width="2.1796875" style="640" customWidth="1"/>
    <col min="2119" max="2119" width="1" style="640" customWidth="1"/>
    <col min="2120" max="2304" width="2.1796875" style="640"/>
    <col min="2305" max="2305" width="0.90625" style="640" customWidth="1"/>
    <col min="2306" max="2310" width="2.1796875" style="640" customWidth="1"/>
    <col min="2311" max="2311" width="1" style="640" customWidth="1"/>
    <col min="2312" max="2324" width="2.1796875" style="640" customWidth="1"/>
    <col min="2325" max="2325" width="1.1796875" style="640" customWidth="1"/>
    <col min="2326" max="2326" width="1" style="640" customWidth="1"/>
    <col min="2327" max="2331" width="2.1796875" style="640" customWidth="1"/>
    <col min="2332" max="2332" width="1" style="640" customWidth="1"/>
    <col min="2333" max="2346" width="2.1796875" style="640" customWidth="1"/>
    <col min="2347" max="2347" width="21.36328125" style="640" customWidth="1"/>
    <col min="2348" max="2348" width="0.90625" style="640" customWidth="1"/>
    <col min="2349" max="2353" width="2.1796875" style="640" customWidth="1"/>
    <col min="2354" max="2354" width="1" style="640" customWidth="1"/>
    <col min="2355" max="2367" width="2.1796875" style="640" customWidth="1"/>
    <col min="2368" max="2368" width="1.1796875" style="640" customWidth="1"/>
    <col min="2369" max="2369" width="1" style="640" customWidth="1"/>
    <col min="2370" max="2374" width="2.1796875" style="640" customWidth="1"/>
    <col min="2375" max="2375" width="1" style="640" customWidth="1"/>
    <col min="2376" max="2560" width="2.1796875" style="640"/>
    <col min="2561" max="2561" width="0.90625" style="640" customWidth="1"/>
    <col min="2562" max="2566" width="2.1796875" style="640" customWidth="1"/>
    <col min="2567" max="2567" width="1" style="640" customWidth="1"/>
    <col min="2568" max="2580" width="2.1796875" style="640" customWidth="1"/>
    <col min="2581" max="2581" width="1.1796875" style="640" customWidth="1"/>
    <col min="2582" max="2582" width="1" style="640" customWidth="1"/>
    <col min="2583" max="2587" width="2.1796875" style="640" customWidth="1"/>
    <col min="2588" max="2588" width="1" style="640" customWidth="1"/>
    <col min="2589" max="2602" width="2.1796875" style="640" customWidth="1"/>
    <col min="2603" max="2603" width="21.36328125" style="640" customWidth="1"/>
    <col min="2604" max="2604" width="0.90625" style="640" customWidth="1"/>
    <col min="2605" max="2609" width="2.1796875" style="640" customWidth="1"/>
    <col min="2610" max="2610" width="1" style="640" customWidth="1"/>
    <col min="2611" max="2623" width="2.1796875" style="640" customWidth="1"/>
    <col min="2624" max="2624" width="1.1796875" style="640" customWidth="1"/>
    <col min="2625" max="2625" width="1" style="640" customWidth="1"/>
    <col min="2626" max="2630" width="2.1796875" style="640" customWidth="1"/>
    <col min="2631" max="2631" width="1" style="640" customWidth="1"/>
    <col min="2632" max="2816" width="2.1796875" style="640"/>
    <col min="2817" max="2817" width="0.90625" style="640" customWidth="1"/>
    <col min="2818" max="2822" width="2.1796875" style="640" customWidth="1"/>
    <col min="2823" max="2823" width="1" style="640" customWidth="1"/>
    <col min="2824" max="2836" width="2.1796875" style="640" customWidth="1"/>
    <col min="2837" max="2837" width="1.1796875" style="640" customWidth="1"/>
    <col min="2838" max="2838" width="1" style="640" customWidth="1"/>
    <col min="2839" max="2843" width="2.1796875" style="640" customWidth="1"/>
    <col min="2844" max="2844" width="1" style="640" customWidth="1"/>
    <col min="2845" max="2858" width="2.1796875" style="640" customWidth="1"/>
    <col min="2859" max="2859" width="21.36328125" style="640" customWidth="1"/>
    <col min="2860" max="2860" width="0.90625" style="640" customWidth="1"/>
    <col min="2861" max="2865" width="2.1796875" style="640" customWidth="1"/>
    <col min="2866" max="2866" width="1" style="640" customWidth="1"/>
    <col min="2867" max="2879" width="2.1796875" style="640" customWidth="1"/>
    <col min="2880" max="2880" width="1.1796875" style="640" customWidth="1"/>
    <col min="2881" max="2881" width="1" style="640" customWidth="1"/>
    <col min="2882" max="2886" width="2.1796875" style="640" customWidth="1"/>
    <col min="2887" max="2887" width="1" style="640" customWidth="1"/>
    <col min="2888" max="3072" width="2.1796875" style="640"/>
    <col min="3073" max="3073" width="0.90625" style="640" customWidth="1"/>
    <col min="3074" max="3078" width="2.1796875" style="640" customWidth="1"/>
    <col min="3079" max="3079" width="1" style="640" customWidth="1"/>
    <col min="3080" max="3092" width="2.1796875" style="640" customWidth="1"/>
    <col min="3093" max="3093" width="1.1796875" style="640" customWidth="1"/>
    <col min="3094" max="3094" width="1" style="640" customWidth="1"/>
    <col min="3095" max="3099" width="2.1796875" style="640" customWidth="1"/>
    <col min="3100" max="3100" width="1" style="640" customWidth="1"/>
    <col min="3101" max="3114" width="2.1796875" style="640" customWidth="1"/>
    <col min="3115" max="3115" width="21.36328125" style="640" customWidth="1"/>
    <col min="3116" max="3116" width="0.90625" style="640" customWidth="1"/>
    <col min="3117" max="3121" width="2.1796875" style="640" customWidth="1"/>
    <col min="3122" max="3122" width="1" style="640" customWidth="1"/>
    <col min="3123" max="3135" width="2.1796875" style="640" customWidth="1"/>
    <col min="3136" max="3136" width="1.1796875" style="640" customWidth="1"/>
    <col min="3137" max="3137" width="1" style="640" customWidth="1"/>
    <col min="3138" max="3142" width="2.1796875" style="640" customWidth="1"/>
    <col min="3143" max="3143" width="1" style="640" customWidth="1"/>
    <col min="3144" max="3328" width="2.1796875" style="640"/>
    <col min="3329" max="3329" width="0.90625" style="640" customWidth="1"/>
    <col min="3330" max="3334" width="2.1796875" style="640" customWidth="1"/>
    <col min="3335" max="3335" width="1" style="640" customWidth="1"/>
    <col min="3336" max="3348" width="2.1796875" style="640" customWidth="1"/>
    <col min="3349" max="3349" width="1.1796875" style="640" customWidth="1"/>
    <col min="3350" max="3350" width="1" style="640" customWidth="1"/>
    <col min="3351" max="3355" width="2.1796875" style="640" customWidth="1"/>
    <col min="3356" max="3356" width="1" style="640" customWidth="1"/>
    <col min="3357" max="3370" width="2.1796875" style="640" customWidth="1"/>
    <col min="3371" max="3371" width="21.36328125" style="640" customWidth="1"/>
    <col min="3372" max="3372" width="0.90625" style="640" customWidth="1"/>
    <col min="3373" max="3377" width="2.1796875" style="640" customWidth="1"/>
    <col min="3378" max="3378" width="1" style="640" customWidth="1"/>
    <col min="3379" max="3391" width="2.1796875" style="640" customWidth="1"/>
    <col min="3392" max="3392" width="1.1796875" style="640" customWidth="1"/>
    <col min="3393" max="3393" width="1" style="640" customWidth="1"/>
    <col min="3394" max="3398" width="2.1796875" style="640" customWidth="1"/>
    <col min="3399" max="3399" width="1" style="640" customWidth="1"/>
    <col min="3400" max="3584" width="2.1796875" style="640"/>
    <col min="3585" max="3585" width="0.90625" style="640" customWidth="1"/>
    <col min="3586" max="3590" width="2.1796875" style="640" customWidth="1"/>
    <col min="3591" max="3591" width="1" style="640" customWidth="1"/>
    <col min="3592" max="3604" width="2.1796875" style="640" customWidth="1"/>
    <col min="3605" max="3605" width="1.1796875" style="640" customWidth="1"/>
    <col min="3606" max="3606" width="1" style="640" customWidth="1"/>
    <col min="3607" max="3611" width="2.1796875" style="640" customWidth="1"/>
    <col min="3612" max="3612" width="1" style="640" customWidth="1"/>
    <col min="3613" max="3626" width="2.1796875" style="640" customWidth="1"/>
    <col min="3627" max="3627" width="21.36328125" style="640" customWidth="1"/>
    <col min="3628" max="3628" width="0.90625" style="640" customWidth="1"/>
    <col min="3629" max="3633" width="2.1796875" style="640" customWidth="1"/>
    <col min="3634" max="3634" width="1" style="640" customWidth="1"/>
    <col min="3635" max="3647" width="2.1796875" style="640" customWidth="1"/>
    <col min="3648" max="3648" width="1.1796875" style="640" customWidth="1"/>
    <col min="3649" max="3649" width="1" style="640" customWidth="1"/>
    <col min="3650" max="3654" width="2.1796875" style="640" customWidth="1"/>
    <col min="3655" max="3655" width="1" style="640" customWidth="1"/>
    <col min="3656" max="3840" width="2.1796875" style="640"/>
    <col min="3841" max="3841" width="0.90625" style="640" customWidth="1"/>
    <col min="3842" max="3846" width="2.1796875" style="640" customWidth="1"/>
    <col min="3847" max="3847" width="1" style="640" customWidth="1"/>
    <col min="3848" max="3860" width="2.1796875" style="640" customWidth="1"/>
    <col min="3861" max="3861" width="1.1796875" style="640" customWidth="1"/>
    <col min="3862" max="3862" width="1" style="640" customWidth="1"/>
    <col min="3863" max="3867" width="2.1796875" style="640" customWidth="1"/>
    <col min="3868" max="3868" width="1" style="640" customWidth="1"/>
    <col min="3869" max="3882" width="2.1796875" style="640" customWidth="1"/>
    <col min="3883" max="3883" width="21.36328125" style="640" customWidth="1"/>
    <col min="3884" max="3884" width="0.90625" style="640" customWidth="1"/>
    <col min="3885" max="3889" width="2.1796875" style="640" customWidth="1"/>
    <col min="3890" max="3890" width="1" style="640" customWidth="1"/>
    <col min="3891" max="3903" width="2.1796875" style="640" customWidth="1"/>
    <col min="3904" max="3904" width="1.1796875" style="640" customWidth="1"/>
    <col min="3905" max="3905" width="1" style="640" customWidth="1"/>
    <col min="3906" max="3910" width="2.1796875" style="640" customWidth="1"/>
    <col min="3911" max="3911" width="1" style="640" customWidth="1"/>
    <col min="3912" max="4096" width="2.1796875" style="640"/>
    <col min="4097" max="4097" width="0.90625" style="640" customWidth="1"/>
    <col min="4098" max="4102" width="2.1796875" style="640" customWidth="1"/>
    <col min="4103" max="4103" width="1" style="640" customWidth="1"/>
    <col min="4104" max="4116" width="2.1796875" style="640" customWidth="1"/>
    <col min="4117" max="4117" width="1.1796875" style="640" customWidth="1"/>
    <col min="4118" max="4118" width="1" style="640" customWidth="1"/>
    <col min="4119" max="4123" width="2.1796875" style="640" customWidth="1"/>
    <col min="4124" max="4124" width="1" style="640" customWidth="1"/>
    <col min="4125" max="4138" width="2.1796875" style="640" customWidth="1"/>
    <col min="4139" max="4139" width="21.36328125" style="640" customWidth="1"/>
    <col min="4140" max="4140" width="0.90625" style="640" customWidth="1"/>
    <col min="4141" max="4145" width="2.1796875" style="640" customWidth="1"/>
    <col min="4146" max="4146" width="1" style="640" customWidth="1"/>
    <col min="4147" max="4159" width="2.1796875" style="640" customWidth="1"/>
    <col min="4160" max="4160" width="1.1796875" style="640" customWidth="1"/>
    <col min="4161" max="4161" width="1" style="640" customWidth="1"/>
    <col min="4162" max="4166" width="2.1796875" style="640" customWidth="1"/>
    <col min="4167" max="4167" width="1" style="640" customWidth="1"/>
    <col min="4168" max="4352" width="2.1796875" style="640"/>
    <col min="4353" max="4353" width="0.90625" style="640" customWidth="1"/>
    <col min="4354" max="4358" width="2.1796875" style="640" customWidth="1"/>
    <col min="4359" max="4359" width="1" style="640" customWidth="1"/>
    <col min="4360" max="4372" width="2.1796875" style="640" customWidth="1"/>
    <col min="4373" max="4373" width="1.1796875" style="640" customWidth="1"/>
    <col min="4374" max="4374" width="1" style="640" customWidth="1"/>
    <col min="4375" max="4379" width="2.1796875" style="640" customWidth="1"/>
    <col min="4380" max="4380" width="1" style="640" customWidth="1"/>
    <col min="4381" max="4394" width="2.1796875" style="640" customWidth="1"/>
    <col min="4395" max="4395" width="21.36328125" style="640" customWidth="1"/>
    <col min="4396" max="4396" width="0.90625" style="640" customWidth="1"/>
    <col min="4397" max="4401" width="2.1796875" style="640" customWidth="1"/>
    <col min="4402" max="4402" width="1" style="640" customWidth="1"/>
    <col min="4403" max="4415" width="2.1796875" style="640" customWidth="1"/>
    <col min="4416" max="4416" width="1.1796875" style="640" customWidth="1"/>
    <col min="4417" max="4417" width="1" style="640" customWidth="1"/>
    <col min="4418" max="4422" width="2.1796875" style="640" customWidth="1"/>
    <col min="4423" max="4423" width="1" style="640" customWidth="1"/>
    <col min="4424" max="4608" width="2.1796875" style="640"/>
    <col min="4609" max="4609" width="0.90625" style="640" customWidth="1"/>
    <col min="4610" max="4614" width="2.1796875" style="640" customWidth="1"/>
    <col min="4615" max="4615" width="1" style="640" customWidth="1"/>
    <col min="4616" max="4628" width="2.1796875" style="640" customWidth="1"/>
    <col min="4629" max="4629" width="1.1796875" style="640" customWidth="1"/>
    <col min="4630" max="4630" width="1" style="640" customWidth="1"/>
    <col min="4631" max="4635" width="2.1796875" style="640" customWidth="1"/>
    <col min="4636" max="4636" width="1" style="640" customWidth="1"/>
    <col min="4637" max="4650" width="2.1796875" style="640" customWidth="1"/>
    <col min="4651" max="4651" width="21.36328125" style="640" customWidth="1"/>
    <col min="4652" max="4652" width="0.90625" style="640" customWidth="1"/>
    <col min="4653" max="4657" width="2.1796875" style="640" customWidth="1"/>
    <col min="4658" max="4658" width="1" style="640" customWidth="1"/>
    <col min="4659" max="4671" width="2.1796875" style="640" customWidth="1"/>
    <col min="4672" max="4672" width="1.1796875" style="640" customWidth="1"/>
    <col min="4673" max="4673" width="1" style="640" customWidth="1"/>
    <col min="4674" max="4678" width="2.1796875" style="640" customWidth="1"/>
    <col min="4679" max="4679" width="1" style="640" customWidth="1"/>
    <col min="4680" max="4864" width="2.1796875" style="640"/>
    <col min="4865" max="4865" width="0.90625" style="640" customWidth="1"/>
    <col min="4866" max="4870" width="2.1796875" style="640" customWidth="1"/>
    <col min="4871" max="4871" width="1" style="640" customWidth="1"/>
    <col min="4872" max="4884" width="2.1796875" style="640" customWidth="1"/>
    <col min="4885" max="4885" width="1.1796875" style="640" customWidth="1"/>
    <col min="4886" max="4886" width="1" style="640" customWidth="1"/>
    <col min="4887" max="4891" width="2.1796875" style="640" customWidth="1"/>
    <col min="4892" max="4892" width="1" style="640" customWidth="1"/>
    <col min="4893" max="4906" width="2.1796875" style="640" customWidth="1"/>
    <col min="4907" max="4907" width="21.36328125" style="640" customWidth="1"/>
    <col min="4908" max="4908" width="0.90625" style="640" customWidth="1"/>
    <col min="4909" max="4913" width="2.1796875" style="640" customWidth="1"/>
    <col min="4914" max="4914" width="1" style="640" customWidth="1"/>
    <col min="4915" max="4927" width="2.1796875" style="640" customWidth="1"/>
    <col min="4928" max="4928" width="1.1796875" style="640" customWidth="1"/>
    <col min="4929" max="4929" width="1" style="640" customWidth="1"/>
    <col min="4930" max="4934" width="2.1796875" style="640" customWidth="1"/>
    <col min="4935" max="4935" width="1" style="640" customWidth="1"/>
    <col min="4936" max="5120" width="2.1796875" style="640"/>
    <col min="5121" max="5121" width="0.90625" style="640" customWidth="1"/>
    <col min="5122" max="5126" width="2.1796875" style="640" customWidth="1"/>
    <col min="5127" max="5127" width="1" style="640" customWidth="1"/>
    <col min="5128" max="5140" width="2.1796875" style="640" customWidth="1"/>
    <col min="5141" max="5141" width="1.1796875" style="640" customWidth="1"/>
    <col min="5142" max="5142" width="1" style="640" customWidth="1"/>
    <col min="5143" max="5147" width="2.1796875" style="640" customWidth="1"/>
    <col min="5148" max="5148" width="1" style="640" customWidth="1"/>
    <col min="5149" max="5162" width="2.1796875" style="640" customWidth="1"/>
    <col min="5163" max="5163" width="21.36328125" style="640" customWidth="1"/>
    <col min="5164" max="5164" width="0.90625" style="640" customWidth="1"/>
    <col min="5165" max="5169" width="2.1796875" style="640" customWidth="1"/>
    <col min="5170" max="5170" width="1" style="640" customWidth="1"/>
    <col min="5171" max="5183" width="2.1796875" style="640" customWidth="1"/>
    <col min="5184" max="5184" width="1.1796875" style="640" customWidth="1"/>
    <col min="5185" max="5185" width="1" style="640" customWidth="1"/>
    <col min="5186" max="5190" width="2.1796875" style="640" customWidth="1"/>
    <col min="5191" max="5191" width="1" style="640" customWidth="1"/>
    <col min="5192" max="5376" width="2.1796875" style="640"/>
    <col min="5377" max="5377" width="0.90625" style="640" customWidth="1"/>
    <col min="5378" max="5382" width="2.1796875" style="640" customWidth="1"/>
    <col min="5383" max="5383" width="1" style="640" customWidth="1"/>
    <col min="5384" max="5396" width="2.1796875" style="640" customWidth="1"/>
    <col min="5397" max="5397" width="1.1796875" style="640" customWidth="1"/>
    <col min="5398" max="5398" width="1" style="640" customWidth="1"/>
    <col min="5399" max="5403" width="2.1796875" style="640" customWidth="1"/>
    <col min="5404" max="5404" width="1" style="640" customWidth="1"/>
    <col min="5405" max="5418" width="2.1796875" style="640" customWidth="1"/>
    <col min="5419" max="5419" width="21.36328125" style="640" customWidth="1"/>
    <col min="5420" max="5420" width="0.90625" style="640" customWidth="1"/>
    <col min="5421" max="5425" width="2.1796875" style="640" customWidth="1"/>
    <col min="5426" max="5426" width="1" style="640" customWidth="1"/>
    <col min="5427" max="5439" width="2.1796875" style="640" customWidth="1"/>
    <col min="5440" max="5440" width="1.1796875" style="640" customWidth="1"/>
    <col min="5441" max="5441" width="1" style="640" customWidth="1"/>
    <col min="5442" max="5446" width="2.1796875" style="640" customWidth="1"/>
    <col min="5447" max="5447" width="1" style="640" customWidth="1"/>
    <col min="5448" max="5632" width="2.1796875" style="640"/>
    <col min="5633" max="5633" width="0.90625" style="640" customWidth="1"/>
    <col min="5634" max="5638" width="2.1796875" style="640" customWidth="1"/>
    <col min="5639" max="5639" width="1" style="640" customWidth="1"/>
    <col min="5640" max="5652" width="2.1796875" style="640" customWidth="1"/>
    <col min="5653" max="5653" width="1.1796875" style="640" customWidth="1"/>
    <col min="5654" max="5654" width="1" style="640" customWidth="1"/>
    <col min="5655" max="5659" width="2.1796875" style="640" customWidth="1"/>
    <col min="5660" max="5660" width="1" style="640" customWidth="1"/>
    <col min="5661" max="5674" width="2.1796875" style="640" customWidth="1"/>
    <col min="5675" max="5675" width="21.36328125" style="640" customWidth="1"/>
    <col min="5676" max="5676" width="0.90625" style="640" customWidth="1"/>
    <col min="5677" max="5681" width="2.1796875" style="640" customWidth="1"/>
    <col min="5682" max="5682" width="1" style="640" customWidth="1"/>
    <col min="5683" max="5695" width="2.1796875" style="640" customWidth="1"/>
    <col min="5696" max="5696" width="1.1796875" style="640" customWidth="1"/>
    <col min="5697" max="5697" width="1" style="640" customWidth="1"/>
    <col min="5698" max="5702" width="2.1796875" style="640" customWidth="1"/>
    <col min="5703" max="5703" width="1" style="640" customWidth="1"/>
    <col min="5704" max="5888" width="2.1796875" style="640"/>
    <col min="5889" max="5889" width="0.90625" style="640" customWidth="1"/>
    <col min="5890" max="5894" width="2.1796875" style="640" customWidth="1"/>
    <col min="5895" max="5895" width="1" style="640" customWidth="1"/>
    <col min="5896" max="5908" width="2.1796875" style="640" customWidth="1"/>
    <col min="5909" max="5909" width="1.1796875" style="640" customWidth="1"/>
    <col min="5910" max="5910" width="1" style="640" customWidth="1"/>
    <col min="5911" max="5915" width="2.1796875" style="640" customWidth="1"/>
    <col min="5916" max="5916" width="1" style="640" customWidth="1"/>
    <col min="5917" max="5930" width="2.1796875" style="640" customWidth="1"/>
    <col min="5931" max="5931" width="21.36328125" style="640" customWidth="1"/>
    <col min="5932" max="5932" width="0.90625" style="640" customWidth="1"/>
    <col min="5933" max="5937" width="2.1796875" style="640" customWidth="1"/>
    <col min="5938" max="5938" width="1" style="640" customWidth="1"/>
    <col min="5939" max="5951" width="2.1796875" style="640" customWidth="1"/>
    <col min="5952" max="5952" width="1.1796875" style="640" customWidth="1"/>
    <col min="5953" max="5953" width="1" style="640" customWidth="1"/>
    <col min="5954" max="5958" width="2.1796875" style="640" customWidth="1"/>
    <col min="5959" max="5959" width="1" style="640" customWidth="1"/>
    <col min="5960" max="6144" width="2.1796875" style="640"/>
    <col min="6145" max="6145" width="0.90625" style="640" customWidth="1"/>
    <col min="6146" max="6150" width="2.1796875" style="640" customWidth="1"/>
    <col min="6151" max="6151" width="1" style="640" customWidth="1"/>
    <col min="6152" max="6164" width="2.1796875" style="640" customWidth="1"/>
    <col min="6165" max="6165" width="1.1796875" style="640" customWidth="1"/>
    <col min="6166" max="6166" width="1" style="640" customWidth="1"/>
    <col min="6167" max="6171" width="2.1796875" style="640" customWidth="1"/>
    <col min="6172" max="6172" width="1" style="640" customWidth="1"/>
    <col min="6173" max="6186" width="2.1796875" style="640" customWidth="1"/>
    <col min="6187" max="6187" width="21.36328125" style="640" customWidth="1"/>
    <col min="6188" max="6188" width="0.90625" style="640" customWidth="1"/>
    <col min="6189" max="6193" width="2.1796875" style="640" customWidth="1"/>
    <col min="6194" max="6194" width="1" style="640" customWidth="1"/>
    <col min="6195" max="6207" width="2.1796875" style="640" customWidth="1"/>
    <col min="6208" max="6208" width="1.1796875" style="640" customWidth="1"/>
    <col min="6209" max="6209" width="1" style="640" customWidth="1"/>
    <col min="6210" max="6214" width="2.1796875" style="640" customWidth="1"/>
    <col min="6215" max="6215" width="1" style="640" customWidth="1"/>
    <col min="6216" max="6400" width="2.1796875" style="640"/>
    <col min="6401" max="6401" width="0.90625" style="640" customWidth="1"/>
    <col min="6402" max="6406" width="2.1796875" style="640" customWidth="1"/>
    <col min="6407" max="6407" width="1" style="640" customWidth="1"/>
    <col min="6408" max="6420" width="2.1796875" style="640" customWidth="1"/>
    <col min="6421" max="6421" width="1.1796875" style="640" customWidth="1"/>
    <col min="6422" max="6422" width="1" style="640" customWidth="1"/>
    <col min="6423" max="6427" width="2.1796875" style="640" customWidth="1"/>
    <col min="6428" max="6428" width="1" style="640" customWidth="1"/>
    <col min="6429" max="6442" width="2.1796875" style="640" customWidth="1"/>
    <col min="6443" max="6443" width="21.36328125" style="640" customWidth="1"/>
    <col min="6444" max="6444" width="0.90625" style="640" customWidth="1"/>
    <col min="6445" max="6449" width="2.1796875" style="640" customWidth="1"/>
    <col min="6450" max="6450" width="1" style="640" customWidth="1"/>
    <col min="6451" max="6463" width="2.1796875" style="640" customWidth="1"/>
    <col min="6464" max="6464" width="1.1796875" style="640" customWidth="1"/>
    <col min="6465" max="6465" width="1" style="640" customWidth="1"/>
    <col min="6466" max="6470" width="2.1796875" style="640" customWidth="1"/>
    <col min="6471" max="6471" width="1" style="640" customWidth="1"/>
    <col min="6472" max="6656" width="2.1796875" style="640"/>
    <col min="6657" max="6657" width="0.90625" style="640" customWidth="1"/>
    <col min="6658" max="6662" width="2.1796875" style="640" customWidth="1"/>
    <col min="6663" max="6663" width="1" style="640" customWidth="1"/>
    <col min="6664" max="6676" width="2.1796875" style="640" customWidth="1"/>
    <col min="6677" max="6677" width="1.1796875" style="640" customWidth="1"/>
    <col min="6678" max="6678" width="1" style="640" customWidth="1"/>
    <col min="6679" max="6683" width="2.1796875" style="640" customWidth="1"/>
    <col min="6684" max="6684" width="1" style="640" customWidth="1"/>
    <col min="6685" max="6698" width="2.1796875" style="640" customWidth="1"/>
    <col min="6699" max="6699" width="21.36328125" style="640" customWidth="1"/>
    <col min="6700" max="6700" width="0.90625" style="640" customWidth="1"/>
    <col min="6701" max="6705" width="2.1796875" style="640" customWidth="1"/>
    <col min="6706" max="6706" width="1" style="640" customWidth="1"/>
    <col min="6707" max="6719" width="2.1796875" style="640" customWidth="1"/>
    <col min="6720" max="6720" width="1.1796875" style="640" customWidth="1"/>
    <col min="6721" max="6721" width="1" style="640" customWidth="1"/>
    <col min="6722" max="6726" width="2.1796875" style="640" customWidth="1"/>
    <col min="6727" max="6727" width="1" style="640" customWidth="1"/>
    <col min="6728" max="6912" width="2.1796875" style="640"/>
    <col min="6913" max="6913" width="0.90625" style="640" customWidth="1"/>
    <col min="6914" max="6918" width="2.1796875" style="640" customWidth="1"/>
    <col min="6919" max="6919" width="1" style="640" customWidth="1"/>
    <col min="6920" max="6932" width="2.1796875" style="640" customWidth="1"/>
    <col min="6933" max="6933" width="1.1796875" style="640" customWidth="1"/>
    <col min="6934" max="6934" width="1" style="640" customWidth="1"/>
    <col min="6935" max="6939" width="2.1796875" style="640" customWidth="1"/>
    <col min="6940" max="6940" width="1" style="640" customWidth="1"/>
    <col min="6941" max="6954" width="2.1796875" style="640" customWidth="1"/>
    <col min="6955" max="6955" width="21.36328125" style="640" customWidth="1"/>
    <col min="6956" max="6956" width="0.90625" style="640" customWidth="1"/>
    <col min="6957" max="6961" width="2.1796875" style="640" customWidth="1"/>
    <col min="6962" max="6962" width="1" style="640" customWidth="1"/>
    <col min="6963" max="6975" width="2.1796875" style="640" customWidth="1"/>
    <col min="6976" max="6976" width="1.1796875" style="640" customWidth="1"/>
    <col min="6977" max="6977" width="1" style="640" customWidth="1"/>
    <col min="6978" max="6982" width="2.1796875" style="640" customWidth="1"/>
    <col min="6983" max="6983" width="1" style="640" customWidth="1"/>
    <col min="6984" max="7168" width="2.1796875" style="640"/>
    <col min="7169" max="7169" width="0.90625" style="640" customWidth="1"/>
    <col min="7170" max="7174" width="2.1796875" style="640" customWidth="1"/>
    <col min="7175" max="7175" width="1" style="640" customWidth="1"/>
    <col min="7176" max="7188" width="2.1796875" style="640" customWidth="1"/>
    <col min="7189" max="7189" width="1.1796875" style="640" customWidth="1"/>
    <col min="7190" max="7190" width="1" style="640" customWidth="1"/>
    <col min="7191" max="7195" width="2.1796875" style="640" customWidth="1"/>
    <col min="7196" max="7196" width="1" style="640" customWidth="1"/>
    <col min="7197" max="7210" width="2.1796875" style="640" customWidth="1"/>
    <col min="7211" max="7211" width="21.36328125" style="640" customWidth="1"/>
    <col min="7212" max="7212" width="0.90625" style="640" customWidth="1"/>
    <col min="7213" max="7217" width="2.1796875" style="640" customWidth="1"/>
    <col min="7218" max="7218" width="1" style="640" customWidth="1"/>
    <col min="7219" max="7231" width="2.1796875" style="640" customWidth="1"/>
    <col min="7232" max="7232" width="1.1796875" style="640" customWidth="1"/>
    <col min="7233" max="7233" width="1" style="640" customWidth="1"/>
    <col min="7234" max="7238" width="2.1796875" style="640" customWidth="1"/>
    <col min="7239" max="7239" width="1" style="640" customWidth="1"/>
    <col min="7240" max="7424" width="2.1796875" style="640"/>
    <col min="7425" max="7425" width="0.90625" style="640" customWidth="1"/>
    <col min="7426" max="7430" width="2.1796875" style="640" customWidth="1"/>
    <col min="7431" max="7431" width="1" style="640" customWidth="1"/>
    <col min="7432" max="7444" width="2.1796875" style="640" customWidth="1"/>
    <col min="7445" max="7445" width="1.1796875" style="640" customWidth="1"/>
    <col min="7446" max="7446" width="1" style="640" customWidth="1"/>
    <col min="7447" max="7451" width="2.1796875" style="640" customWidth="1"/>
    <col min="7452" max="7452" width="1" style="640" customWidth="1"/>
    <col min="7453" max="7466" width="2.1796875" style="640" customWidth="1"/>
    <col min="7467" max="7467" width="21.36328125" style="640" customWidth="1"/>
    <col min="7468" max="7468" width="0.90625" style="640" customWidth="1"/>
    <col min="7469" max="7473" width="2.1796875" style="640" customWidth="1"/>
    <col min="7474" max="7474" width="1" style="640" customWidth="1"/>
    <col min="7475" max="7487" width="2.1796875" style="640" customWidth="1"/>
    <col min="7488" max="7488" width="1.1796875" style="640" customWidth="1"/>
    <col min="7489" max="7489" width="1" style="640" customWidth="1"/>
    <col min="7490" max="7494" width="2.1796875" style="640" customWidth="1"/>
    <col min="7495" max="7495" width="1" style="640" customWidth="1"/>
    <col min="7496" max="7680" width="2.1796875" style="640"/>
    <col min="7681" max="7681" width="0.90625" style="640" customWidth="1"/>
    <col min="7682" max="7686" width="2.1796875" style="640" customWidth="1"/>
    <col min="7687" max="7687" width="1" style="640" customWidth="1"/>
    <col min="7688" max="7700" width="2.1796875" style="640" customWidth="1"/>
    <col min="7701" max="7701" width="1.1796875" style="640" customWidth="1"/>
    <col min="7702" max="7702" width="1" style="640" customWidth="1"/>
    <col min="7703" max="7707" width="2.1796875" style="640" customWidth="1"/>
    <col min="7708" max="7708" width="1" style="640" customWidth="1"/>
    <col min="7709" max="7722" width="2.1796875" style="640" customWidth="1"/>
    <col min="7723" max="7723" width="21.36328125" style="640" customWidth="1"/>
    <col min="7724" max="7724" width="0.90625" style="640" customWidth="1"/>
    <col min="7725" max="7729" width="2.1796875" style="640" customWidth="1"/>
    <col min="7730" max="7730" width="1" style="640" customWidth="1"/>
    <col min="7731" max="7743" width="2.1796875" style="640" customWidth="1"/>
    <col min="7744" max="7744" width="1.1796875" style="640" customWidth="1"/>
    <col min="7745" max="7745" width="1" style="640" customWidth="1"/>
    <col min="7746" max="7750" width="2.1796875" style="640" customWidth="1"/>
    <col min="7751" max="7751" width="1" style="640" customWidth="1"/>
    <col min="7752" max="7936" width="2.1796875" style="640"/>
    <col min="7937" max="7937" width="0.90625" style="640" customWidth="1"/>
    <col min="7938" max="7942" width="2.1796875" style="640" customWidth="1"/>
    <col min="7943" max="7943" width="1" style="640" customWidth="1"/>
    <col min="7944" max="7956" width="2.1796875" style="640" customWidth="1"/>
    <col min="7957" max="7957" width="1.1796875" style="640" customWidth="1"/>
    <col min="7958" max="7958" width="1" style="640" customWidth="1"/>
    <col min="7959" max="7963" width="2.1796875" style="640" customWidth="1"/>
    <col min="7964" max="7964" width="1" style="640" customWidth="1"/>
    <col min="7965" max="7978" width="2.1796875" style="640" customWidth="1"/>
    <col min="7979" max="7979" width="21.36328125" style="640" customWidth="1"/>
    <col min="7980" max="7980" width="0.90625" style="640" customWidth="1"/>
    <col min="7981" max="7985" width="2.1796875" style="640" customWidth="1"/>
    <col min="7986" max="7986" width="1" style="640" customWidth="1"/>
    <col min="7987" max="7999" width="2.1796875" style="640" customWidth="1"/>
    <col min="8000" max="8000" width="1.1796875" style="640" customWidth="1"/>
    <col min="8001" max="8001" width="1" style="640" customWidth="1"/>
    <col min="8002" max="8006" width="2.1796875" style="640" customWidth="1"/>
    <col min="8007" max="8007" width="1" style="640" customWidth="1"/>
    <col min="8008" max="8192" width="2.1796875" style="640"/>
    <col min="8193" max="8193" width="0.90625" style="640" customWidth="1"/>
    <col min="8194" max="8198" width="2.1796875" style="640" customWidth="1"/>
    <col min="8199" max="8199" width="1" style="640" customWidth="1"/>
    <col min="8200" max="8212" width="2.1796875" style="640" customWidth="1"/>
    <col min="8213" max="8213" width="1.1796875" style="640" customWidth="1"/>
    <col min="8214" max="8214" width="1" style="640" customWidth="1"/>
    <col min="8215" max="8219" width="2.1796875" style="640" customWidth="1"/>
    <col min="8220" max="8220" width="1" style="640" customWidth="1"/>
    <col min="8221" max="8234" width="2.1796875" style="640" customWidth="1"/>
    <col min="8235" max="8235" width="21.36328125" style="640" customWidth="1"/>
    <col min="8236" max="8236" width="0.90625" style="640" customWidth="1"/>
    <col min="8237" max="8241" width="2.1796875" style="640" customWidth="1"/>
    <col min="8242" max="8242" width="1" style="640" customWidth="1"/>
    <col min="8243" max="8255" width="2.1796875" style="640" customWidth="1"/>
    <col min="8256" max="8256" width="1.1796875" style="640" customWidth="1"/>
    <col min="8257" max="8257" width="1" style="640" customWidth="1"/>
    <col min="8258" max="8262" width="2.1796875" style="640" customWidth="1"/>
    <col min="8263" max="8263" width="1" style="640" customWidth="1"/>
    <col min="8264" max="8448" width="2.1796875" style="640"/>
    <col min="8449" max="8449" width="0.90625" style="640" customWidth="1"/>
    <col min="8450" max="8454" width="2.1796875" style="640" customWidth="1"/>
    <col min="8455" max="8455" width="1" style="640" customWidth="1"/>
    <col min="8456" max="8468" width="2.1796875" style="640" customWidth="1"/>
    <col min="8469" max="8469" width="1.1796875" style="640" customWidth="1"/>
    <col min="8470" max="8470" width="1" style="640" customWidth="1"/>
    <col min="8471" max="8475" width="2.1796875" style="640" customWidth="1"/>
    <col min="8476" max="8476" width="1" style="640" customWidth="1"/>
    <col min="8477" max="8490" width="2.1796875" style="640" customWidth="1"/>
    <col min="8491" max="8491" width="21.36328125" style="640" customWidth="1"/>
    <col min="8492" max="8492" width="0.90625" style="640" customWidth="1"/>
    <col min="8493" max="8497" width="2.1796875" style="640" customWidth="1"/>
    <col min="8498" max="8498" width="1" style="640" customWidth="1"/>
    <col min="8499" max="8511" width="2.1796875" style="640" customWidth="1"/>
    <col min="8512" max="8512" width="1.1796875" style="640" customWidth="1"/>
    <col min="8513" max="8513" width="1" style="640" customWidth="1"/>
    <col min="8514" max="8518" width="2.1796875" style="640" customWidth="1"/>
    <col min="8519" max="8519" width="1" style="640" customWidth="1"/>
    <col min="8520" max="8704" width="2.1796875" style="640"/>
    <col min="8705" max="8705" width="0.90625" style="640" customWidth="1"/>
    <col min="8706" max="8710" width="2.1796875" style="640" customWidth="1"/>
    <col min="8711" max="8711" width="1" style="640" customWidth="1"/>
    <col min="8712" max="8724" width="2.1796875" style="640" customWidth="1"/>
    <col min="8725" max="8725" width="1.1796875" style="640" customWidth="1"/>
    <col min="8726" max="8726" width="1" style="640" customWidth="1"/>
    <col min="8727" max="8731" width="2.1796875" style="640" customWidth="1"/>
    <col min="8732" max="8732" width="1" style="640" customWidth="1"/>
    <col min="8733" max="8746" width="2.1796875" style="640" customWidth="1"/>
    <col min="8747" max="8747" width="21.36328125" style="640" customWidth="1"/>
    <col min="8748" max="8748" width="0.90625" style="640" customWidth="1"/>
    <col min="8749" max="8753" width="2.1796875" style="640" customWidth="1"/>
    <col min="8754" max="8754" width="1" style="640" customWidth="1"/>
    <col min="8755" max="8767" width="2.1796875" style="640" customWidth="1"/>
    <col min="8768" max="8768" width="1.1796875" style="640" customWidth="1"/>
    <col min="8769" max="8769" width="1" style="640" customWidth="1"/>
    <col min="8770" max="8774" width="2.1796875" style="640" customWidth="1"/>
    <col min="8775" max="8775" width="1" style="640" customWidth="1"/>
    <col min="8776" max="8960" width="2.1796875" style="640"/>
    <col min="8961" max="8961" width="0.90625" style="640" customWidth="1"/>
    <col min="8962" max="8966" width="2.1796875" style="640" customWidth="1"/>
    <col min="8967" max="8967" width="1" style="640" customWidth="1"/>
    <col min="8968" max="8980" width="2.1796875" style="640" customWidth="1"/>
    <col min="8981" max="8981" width="1.1796875" style="640" customWidth="1"/>
    <col min="8982" max="8982" width="1" style="640" customWidth="1"/>
    <col min="8983" max="8987" width="2.1796875" style="640" customWidth="1"/>
    <col min="8988" max="8988" width="1" style="640" customWidth="1"/>
    <col min="8989" max="9002" width="2.1796875" style="640" customWidth="1"/>
    <col min="9003" max="9003" width="21.36328125" style="640" customWidth="1"/>
    <col min="9004" max="9004" width="0.90625" style="640" customWidth="1"/>
    <col min="9005" max="9009" width="2.1796875" style="640" customWidth="1"/>
    <col min="9010" max="9010" width="1" style="640" customWidth="1"/>
    <col min="9011" max="9023" width="2.1796875" style="640" customWidth="1"/>
    <col min="9024" max="9024" width="1.1796875" style="640" customWidth="1"/>
    <col min="9025" max="9025" width="1" style="640" customWidth="1"/>
    <col min="9026" max="9030" width="2.1796875" style="640" customWidth="1"/>
    <col min="9031" max="9031" width="1" style="640" customWidth="1"/>
    <col min="9032" max="9216" width="2.1796875" style="640"/>
    <col min="9217" max="9217" width="0.90625" style="640" customWidth="1"/>
    <col min="9218" max="9222" width="2.1796875" style="640" customWidth="1"/>
    <col min="9223" max="9223" width="1" style="640" customWidth="1"/>
    <col min="9224" max="9236" width="2.1796875" style="640" customWidth="1"/>
    <col min="9237" max="9237" width="1.1796875" style="640" customWidth="1"/>
    <col min="9238" max="9238" width="1" style="640" customWidth="1"/>
    <col min="9239" max="9243" width="2.1796875" style="640" customWidth="1"/>
    <col min="9244" max="9244" width="1" style="640" customWidth="1"/>
    <col min="9245" max="9258" width="2.1796875" style="640" customWidth="1"/>
    <col min="9259" max="9259" width="21.36328125" style="640" customWidth="1"/>
    <col min="9260" max="9260" width="0.90625" style="640" customWidth="1"/>
    <col min="9261" max="9265" width="2.1796875" style="640" customWidth="1"/>
    <col min="9266" max="9266" width="1" style="640" customWidth="1"/>
    <col min="9267" max="9279" width="2.1796875" style="640" customWidth="1"/>
    <col min="9280" max="9280" width="1.1796875" style="640" customWidth="1"/>
    <col min="9281" max="9281" width="1" style="640" customWidth="1"/>
    <col min="9282" max="9286" width="2.1796875" style="640" customWidth="1"/>
    <col min="9287" max="9287" width="1" style="640" customWidth="1"/>
    <col min="9288" max="9472" width="2.1796875" style="640"/>
    <col min="9473" max="9473" width="0.90625" style="640" customWidth="1"/>
    <col min="9474" max="9478" width="2.1796875" style="640" customWidth="1"/>
    <col min="9479" max="9479" width="1" style="640" customWidth="1"/>
    <col min="9480" max="9492" width="2.1796875" style="640" customWidth="1"/>
    <col min="9493" max="9493" width="1.1796875" style="640" customWidth="1"/>
    <col min="9494" max="9494" width="1" style="640" customWidth="1"/>
    <col min="9495" max="9499" width="2.1796875" style="640" customWidth="1"/>
    <col min="9500" max="9500" width="1" style="640" customWidth="1"/>
    <col min="9501" max="9514" width="2.1796875" style="640" customWidth="1"/>
    <col min="9515" max="9515" width="21.36328125" style="640" customWidth="1"/>
    <col min="9516" max="9516" width="0.90625" style="640" customWidth="1"/>
    <col min="9517" max="9521" width="2.1796875" style="640" customWidth="1"/>
    <col min="9522" max="9522" width="1" style="640" customWidth="1"/>
    <col min="9523" max="9535" width="2.1796875" style="640" customWidth="1"/>
    <col min="9536" max="9536" width="1.1796875" style="640" customWidth="1"/>
    <col min="9537" max="9537" width="1" style="640" customWidth="1"/>
    <col min="9538" max="9542" width="2.1796875" style="640" customWidth="1"/>
    <col min="9543" max="9543" width="1" style="640" customWidth="1"/>
    <col min="9544" max="9728" width="2.1796875" style="640"/>
    <col min="9729" max="9729" width="0.90625" style="640" customWidth="1"/>
    <col min="9730" max="9734" width="2.1796875" style="640" customWidth="1"/>
    <col min="9735" max="9735" width="1" style="640" customWidth="1"/>
    <col min="9736" max="9748" width="2.1796875" style="640" customWidth="1"/>
    <col min="9749" max="9749" width="1.1796875" style="640" customWidth="1"/>
    <col min="9750" max="9750" width="1" style="640" customWidth="1"/>
    <col min="9751" max="9755" width="2.1796875" style="640" customWidth="1"/>
    <col min="9756" max="9756" width="1" style="640" customWidth="1"/>
    <col min="9757" max="9770" width="2.1796875" style="640" customWidth="1"/>
    <col min="9771" max="9771" width="21.36328125" style="640" customWidth="1"/>
    <col min="9772" max="9772" width="0.90625" style="640" customWidth="1"/>
    <col min="9773" max="9777" width="2.1796875" style="640" customWidth="1"/>
    <col min="9778" max="9778" width="1" style="640" customWidth="1"/>
    <col min="9779" max="9791" width="2.1796875" style="640" customWidth="1"/>
    <col min="9792" max="9792" width="1.1796875" style="640" customWidth="1"/>
    <col min="9793" max="9793" width="1" style="640" customWidth="1"/>
    <col min="9794" max="9798" width="2.1796875" style="640" customWidth="1"/>
    <col min="9799" max="9799" width="1" style="640" customWidth="1"/>
    <col min="9800" max="9984" width="2.1796875" style="640"/>
    <col min="9985" max="9985" width="0.90625" style="640" customWidth="1"/>
    <col min="9986" max="9990" width="2.1796875" style="640" customWidth="1"/>
    <col min="9991" max="9991" width="1" style="640" customWidth="1"/>
    <col min="9992" max="10004" width="2.1796875" style="640" customWidth="1"/>
    <col min="10005" max="10005" width="1.1796875" style="640" customWidth="1"/>
    <col min="10006" max="10006" width="1" style="640" customWidth="1"/>
    <col min="10007" max="10011" width="2.1796875" style="640" customWidth="1"/>
    <col min="10012" max="10012" width="1" style="640" customWidth="1"/>
    <col min="10013" max="10026" width="2.1796875" style="640" customWidth="1"/>
    <col min="10027" max="10027" width="21.36328125" style="640" customWidth="1"/>
    <col min="10028" max="10028" width="0.90625" style="640" customWidth="1"/>
    <col min="10029" max="10033" width="2.1796875" style="640" customWidth="1"/>
    <col min="10034" max="10034" width="1" style="640" customWidth="1"/>
    <col min="10035" max="10047" width="2.1796875" style="640" customWidth="1"/>
    <col min="10048" max="10048" width="1.1796875" style="640" customWidth="1"/>
    <col min="10049" max="10049" width="1" style="640" customWidth="1"/>
    <col min="10050" max="10054" width="2.1796875" style="640" customWidth="1"/>
    <col min="10055" max="10055" width="1" style="640" customWidth="1"/>
    <col min="10056" max="10240" width="2.1796875" style="640"/>
    <col min="10241" max="10241" width="0.90625" style="640" customWidth="1"/>
    <col min="10242" max="10246" width="2.1796875" style="640" customWidth="1"/>
    <col min="10247" max="10247" width="1" style="640" customWidth="1"/>
    <col min="10248" max="10260" width="2.1796875" style="640" customWidth="1"/>
    <col min="10261" max="10261" width="1.1796875" style="640" customWidth="1"/>
    <col min="10262" max="10262" width="1" style="640" customWidth="1"/>
    <col min="10263" max="10267" width="2.1796875" style="640" customWidth="1"/>
    <col min="10268" max="10268" width="1" style="640" customWidth="1"/>
    <col min="10269" max="10282" width="2.1796875" style="640" customWidth="1"/>
    <col min="10283" max="10283" width="21.36328125" style="640" customWidth="1"/>
    <col min="10284" max="10284" width="0.90625" style="640" customWidth="1"/>
    <col min="10285" max="10289" width="2.1796875" style="640" customWidth="1"/>
    <col min="10290" max="10290" width="1" style="640" customWidth="1"/>
    <col min="10291" max="10303" width="2.1796875" style="640" customWidth="1"/>
    <col min="10304" max="10304" width="1.1796875" style="640" customWidth="1"/>
    <col min="10305" max="10305" width="1" style="640" customWidth="1"/>
    <col min="10306" max="10310" width="2.1796875" style="640" customWidth="1"/>
    <col min="10311" max="10311" width="1" style="640" customWidth="1"/>
    <col min="10312" max="10496" width="2.1796875" style="640"/>
    <col min="10497" max="10497" width="0.90625" style="640" customWidth="1"/>
    <col min="10498" max="10502" width="2.1796875" style="640" customWidth="1"/>
    <col min="10503" max="10503" width="1" style="640" customWidth="1"/>
    <col min="10504" max="10516" width="2.1796875" style="640" customWidth="1"/>
    <col min="10517" max="10517" width="1.1796875" style="640" customWidth="1"/>
    <col min="10518" max="10518" width="1" style="640" customWidth="1"/>
    <col min="10519" max="10523" width="2.1796875" style="640" customWidth="1"/>
    <col min="10524" max="10524" width="1" style="640" customWidth="1"/>
    <col min="10525" max="10538" width="2.1796875" style="640" customWidth="1"/>
    <col min="10539" max="10539" width="21.36328125" style="640" customWidth="1"/>
    <col min="10540" max="10540" width="0.90625" style="640" customWidth="1"/>
    <col min="10541" max="10545" width="2.1796875" style="640" customWidth="1"/>
    <col min="10546" max="10546" width="1" style="640" customWidth="1"/>
    <col min="10547" max="10559" width="2.1796875" style="640" customWidth="1"/>
    <col min="10560" max="10560" width="1.1796875" style="640" customWidth="1"/>
    <col min="10561" max="10561" width="1" style="640" customWidth="1"/>
    <col min="10562" max="10566" width="2.1796875" style="640" customWidth="1"/>
    <col min="10567" max="10567" width="1" style="640" customWidth="1"/>
    <col min="10568" max="10752" width="2.1796875" style="640"/>
    <col min="10753" max="10753" width="0.90625" style="640" customWidth="1"/>
    <col min="10754" max="10758" width="2.1796875" style="640" customWidth="1"/>
    <col min="10759" max="10759" width="1" style="640" customWidth="1"/>
    <col min="10760" max="10772" width="2.1796875" style="640" customWidth="1"/>
    <col min="10773" max="10773" width="1.1796875" style="640" customWidth="1"/>
    <col min="10774" max="10774" width="1" style="640" customWidth="1"/>
    <col min="10775" max="10779" width="2.1796875" style="640" customWidth="1"/>
    <col min="10780" max="10780" width="1" style="640" customWidth="1"/>
    <col min="10781" max="10794" width="2.1796875" style="640" customWidth="1"/>
    <col min="10795" max="10795" width="21.36328125" style="640" customWidth="1"/>
    <col min="10796" max="10796" width="0.90625" style="640" customWidth="1"/>
    <col min="10797" max="10801" width="2.1796875" style="640" customWidth="1"/>
    <col min="10802" max="10802" width="1" style="640" customWidth="1"/>
    <col min="10803" max="10815" width="2.1796875" style="640" customWidth="1"/>
    <col min="10816" max="10816" width="1.1796875" style="640" customWidth="1"/>
    <col min="10817" max="10817" width="1" style="640" customWidth="1"/>
    <col min="10818" max="10822" width="2.1796875" style="640" customWidth="1"/>
    <col min="10823" max="10823" width="1" style="640" customWidth="1"/>
    <col min="10824" max="11008" width="2.1796875" style="640"/>
    <col min="11009" max="11009" width="0.90625" style="640" customWidth="1"/>
    <col min="11010" max="11014" width="2.1796875" style="640" customWidth="1"/>
    <col min="11015" max="11015" width="1" style="640" customWidth="1"/>
    <col min="11016" max="11028" width="2.1796875" style="640" customWidth="1"/>
    <col min="11029" max="11029" width="1.1796875" style="640" customWidth="1"/>
    <col min="11030" max="11030" width="1" style="640" customWidth="1"/>
    <col min="11031" max="11035" width="2.1796875" style="640" customWidth="1"/>
    <col min="11036" max="11036" width="1" style="640" customWidth="1"/>
    <col min="11037" max="11050" width="2.1796875" style="640" customWidth="1"/>
    <col min="11051" max="11051" width="21.36328125" style="640" customWidth="1"/>
    <col min="11052" max="11052" width="0.90625" style="640" customWidth="1"/>
    <col min="11053" max="11057" width="2.1796875" style="640" customWidth="1"/>
    <col min="11058" max="11058" width="1" style="640" customWidth="1"/>
    <col min="11059" max="11071" width="2.1796875" style="640" customWidth="1"/>
    <col min="11072" max="11072" width="1.1796875" style="640" customWidth="1"/>
    <col min="11073" max="11073" width="1" style="640" customWidth="1"/>
    <col min="11074" max="11078" width="2.1796875" style="640" customWidth="1"/>
    <col min="11079" max="11079" width="1" style="640" customWidth="1"/>
    <col min="11080" max="11264" width="2.1796875" style="640"/>
    <col min="11265" max="11265" width="0.90625" style="640" customWidth="1"/>
    <col min="11266" max="11270" width="2.1796875" style="640" customWidth="1"/>
    <col min="11271" max="11271" width="1" style="640" customWidth="1"/>
    <col min="11272" max="11284" width="2.1796875" style="640" customWidth="1"/>
    <col min="11285" max="11285" width="1.1796875" style="640" customWidth="1"/>
    <col min="11286" max="11286" width="1" style="640" customWidth="1"/>
    <col min="11287" max="11291" width="2.1796875" style="640" customWidth="1"/>
    <col min="11292" max="11292" width="1" style="640" customWidth="1"/>
    <col min="11293" max="11306" width="2.1796875" style="640" customWidth="1"/>
    <col min="11307" max="11307" width="21.36328125" style="640" customWidth="1"/>
    <col min="11308" max="11308" width="0.90625" style="640" customWidth="1"/>
    <col min="11309" max="11313" width="2.1796875" style="640" customWidth="1"/>
    <col min="11314" max="11314" width="1" style="640" customWidth="1"/>
    <col min="11315" max="11327" width="2.1796875" style="640" customWidth="1"/>
    <col min="11328" max="11328" width="1.1796875" style="640" customWidth="1"/>
    <col min="11329" max="11329" width="1" style="640" customWidth="1"/>
    <col min="11330" max="11334" width="2.1796875" style="640" customWidth="1"/>
    <col min="11335" max="11335" width="1" style="640" customWidth="1"/>
    <col min="11336" max="11520" width="2.1796875" style="640"/>
    <col min="11521" max="11521" width="0.90625" style="640" customWidth="1"/>
    <col min="11522" max="11526" width="2.1796875" style="640" customWidth="1"/>
    <col min="11527" max="11527" width="1" style="640" customWidth="1"/>
    <col min="11528" max="11540" width="2.1796875" style="640" customWidth="1"/>
    <col min="11541" max="11541" width="1.1796875" style="640" customWidth="1"/>
    <col min="11542" max="11542" width="1" style="640" customWidth="1"/>
    <col min="11543" max="11547" width="2.1796875" style="640" customWidth="1"/>
    <col min="11548" max="11548" width="1" style="640" customWidth="1"/>
    <col min="11549" max="11562" width="2.1796875" style="640" customWidth="1"/>
    <col min="11563" max="11563" width="21.36328125" style="640" customWidth="1"/>
    <col min="11564" max="11564" width="0.90625" style="640" customWidth="1"/>
    <col min="11565" max="11569" width="2.1796875" style="640" customWidth="1"/>
    <col min="11570" max="11570" width="1" style="640" customWidth="1"/>
    <col min="11571" max="11583" width="2.1796875" style="640" customWidth="1"/>
    <col min="11584" max="11584" width="1.1796875" style="640" customWidth="1"/>
    <col min="11585" max="11585" width="1" style="640" customWidth="1"/>
    <col min="11586" max="11590" width="2.1796875" style="640" customWidth="1"/>
    <col min="11591" max="11591" width="1" style="640" customWidth="1"/>
    <col min="11592" max="11776" width="2.1796875" style="640"/>
    <col min="11777" max="11777" width="0.90625" style="640" customWidth="1"/>
    <col min="11778" max="11782" width="2.1796875" style="640" customWidth="1"/>
    <col min="11783" max="11783" width="1" style="640" customWidth="1"/>
    <col min="11784" max="11796" width="2.1796875" style="640" customWidth="1"/>
    <col min="11797" max="11797" width="1.1796875" style="640" customWidth="1"/>
    <col min="11798" max="11798" width="1" style="640" customWidth="1"/>
    <col min="11799" max="11803" width="2.1796875" style="640" customWidth="1"/>
    <col min="11804" max="11804" width="1" style="640" customWidth="1"/>
    <col min="11805" max="11818" width="2.1796875" style="640" customWidth="1"/>
    <col min="11819" max="11819" width="21.36328125" style="640" customWidth="1"/>
    <col min="11820" max="11820" width="0.90625" style="640" customWidth="1"/>
    <col min="11821" max="11825" width="2.1796875" style="640" customWidth="1"/>
    <col min="11826" max="11826" width="1" style="640" customWidth="1"/>
    <col min="11827" max="11839" width="2.1796875" style="640" customWidth="1"/>
    <col min="11840" max="11840" width="1.1796875" style="640" customWidth="1"/>
    <col min="11841" max="11841" width="1" style="640" customWidth="1"/>
    <col min="11842" max="11846" width="2.1796875" style="640" customWidth="1"/>
    <col min="11847" max="11847" width="1" style="640" customWidth="1"/>
    <col min="11848" max="12032" width="2.1796875" style="640"/>
    <col min="12033" max="12033" width="0.90625" style="640" customWidth="1"/>
    <col min="12034" max="12038" width="2.1796875" style="640" customWidth="1"/>
    <col min="12039" max="12039" width="1" style="640" customWidth="1"/>
    <col min="12040" max="12052" width="2.1796875" style="640" customWidth="1"/>
    <col min="12053" max="12053" width="1.1796875" style="640" customWidth="1"/>
    <col min="12054" max="12054" width="1" style="640" customWidth="1"/>
    <col min="12055" max="12059" width="2.1796875" style="640" customWidth="1"/>
    <col min="12060" max="12060" width="1" style="640" customWidth="1"/>
    <col min="12061" max="12074" width="2.1796875" style="640" customWidth="1"/>
    <col min="12075" max="12075" width="21.36328125" style="640" customWidth="1"/>
    <col min="12076" max="12076" width="0.90625" style="640" customWidth="1"/>
    <col min="12077" max="12081" width="2.1796875" style="640" customWidth="1"/>
    <col min="12082" max="12082" width="1" style="640" customWidth="1"/>
    <col min="12083" max="12095" width="2.1796875" style="640" customWidth="1"/>
    <col min="12096" max="12096" width="1.1796875" style="640" customWidth="1"/>
    <col min="12097" max="12097" width="1" style="640" customWidth="1"/>
    <col min="12098" max="12102" width="2.1796875" style="640" customWidth="1"/>
    <col min="12103" max="12103" width="1" style="640" customWidth="1"/>
    <col min="12104" max="12288" width="2.1796875" style="640"/>
    <col min="12289" max="12289" width="0.90625" style="640" customWidth="1"/>
    <col min="12290" max="12294" width="2.1796875" style="640" customWidth="1"/>
    <col min="12295" max="12295" width="1" style="640" customWidth="1"/>
    <col min="12296" max="12308" width="2.1796875" style="640" customWidth="1"/>
    <col min="12309" max="12309" width="1.1796875" style="640" customWidth="1"/>
    <col min="12310" max="12310" width="1" style="640" customWidth="1"/>
    <col min="12311" max="12315" width="2.1796875" style="640" customWidth="1"/>
    <col min="12316" max="12316" width="1" style="640" customWidth="1"/>
    <col min="12317" max="12330" width="2.1796875" style="640" customWidth="1"/>
    <col min="12331" max="12331" width="21.36328125" style="640" customWidth="1"/>
    <col min="12332" max="12332" width="0.90625" style="640" customWidth="1"/>
    <col min="12333" max="12337" width="2.1796875" style="640" customWidth="1"/>
    <col min="12338" max="12338" width="1" style="640" customWidth="1"/>
    <col min="12339" max="12351" width="2.1796875" style="640" customWidth="1"/>
    <col min="12352" max="12352" width="1.1796875" style="640" customWidth="1"/>
    <col min="12353" max="12353" width="1" style="640" customWidth="1"/>
    <col min="12354" max="12358" width="2.1796875" style="640" customWidth="1"/>
    <col min="12359" max="12359" width="1" style="640" customWidth="1"/>
    <col min="12360" max="12544" width="2.1796875" style="640"/>
    <col min="12545" max="12545" width="0.90625" style="640" customWidth="1"/>
    <col min="12546" max="12550" width="2.1796875" style="640" customWidth="1"/>
    <col min="12551" max="12551" width="1" style="640" customWidth="1"/>
    <col min="12552" max="12564" width="2.1796875" style="640" customWidth="1"/>
    <col min="12565" max="12565" width="1.1796875" style="640" customWidth="1"/>
    <col min="12566" max="12566" width="1" style="640" customWidth="1"/>
    <col min="12567" max="12571" width="2.1796875" style="640" customWidth="1"/>
    <col min="12572" max="12572" width="1" style="640" customWidth="1"/>
    <col min="12573" max="12586" width="2.1796875" style="640" customWidth="1"/>
    <col min="12587" max="12587" width="21.36328125" style="640" customWidth="1"/>
    <col min="12588" max="12588" width="0.90625" style="640" customWidth="1"/>
    <col min="12589" max="12593" width="2.1796875" style="640" customWidth="1"/>
    <col min="12594" max="12594" width="1" style="640" customWidth="1"/>
    <col min="12595" max="12607" width="2.1796875" style="640" customWidth="1"/>
    <col min="12608" max="12608" width="1.1796875" style="640" customWidth="1"/>
    <col min="12609" max="12609" width="1" style="640" customWidth="1"/>
    <col min="12610" max="12614" width="2.1796875" style="640" customWidth="1"/>
    <col min="12615" max="12615" width="1" style="640" customWidth="1"/>
    <col min="12616" max="12800" width="2.1796875" style="640"/>
    <col min="12801" max="12801" width="0.90625" style="640" customWidth="1"/>
    <col min="12802" max="12806" width="2.1796875" style="640" customWidth="1"/>
    <col min="12807" max="12807" width="1" style="640" customWidth="1"/>
    <col min="12808" max="12820" width="2.1796875" style="640" customWidth="1"/>
    <col min="12821" max="12821" width="1.1796875" style="640" customWidth="1"/>
    <col min="12822" max="12822" width="1" style="640" customWidth="1"/>
    <col min="12823" max="12827" width="2.1796875" style="640" customWidth="1"/>
    <col min="12828" max="12828" width="1" style="640" customWidth="1"/>
    <col min="12829" max="12842" width="2.1796875" style="640" customWidth="1"/>
    <col min="12843" max="12843" width="21.36328125" style="640" customWidth="1"/>
    <col min="12844" max="12844" width="0.90625" style="640" customWidth="1"/>
    <col min="12845" max="12849" width="2.1796875" style="640" customWidth="1"/>
    <col min="12850" max="12850" width="1" style="640" customWidth="1"/>
    <col min="12851" max="12863" width="2.1796875" style="640" customWidth="1"/>
    <col min="12864" max="12864" width="1.1796875" style="640" customWidth="1"/>
    <col min="12865" max="12865" width="1" style="640" customWidth="1"/>
    <col min="12866" max="12870" width="2.1796875" style="640" customWidth="1"/>
    <col min="12871" max="12871" width="1" style="640" customWidth="1"/>
    <col min="12872" max="13056" width="2.1796875" style="640"/>
    <col min="13057" max="13057" width="0.90625" style="640" customWidth="1"/>
    <col min="13058" max="13062" width="2.1796875" style="640" customWidth="1"/>
    <col min="13063" max="13063" width="1" style="640" customWidth="1"/>
    <col min="13064" max="13076" width="2.1796875" style="640" customWidth="1"/>
    <col min="13077" max="13077" width="1.1796875" style="640" customWidth="1"/>
    <col min="13078" max="13078" width="1" style="640" customWidth="1"/>
    <col min="13079" max="13083" width="2.1796875" style="640" customWidth="1"/>
    <col min="13084" max="13084" width="1" style="640" customWidth="1"/>
    <col min="13085" max="13098" width="2.1796875" style="640" customWidth="1"/>
    <col min="13099" max="13099" width="21.36328125" style="640" customWidth="1"/>
    <col min="13100" max="13100" width="0.90625" style="640" customWidth="1"/>
    <col min="13101" max="13105" width="2.1796875" style="640" customWidth="1"/>
    <col min="13106" max="13106" width="1" style="640" customWidth="1"/>
    <col min="13107" max="13119" width="2.1796875" style="640" customWidth="1"/>
    <col min="13120" max="13120" width="1.1796875" style="640" customWidth="1"/>
    <col min="13121" max="13121" width="1" style="640" customWidth="1"/>
    <col min="13122" max="13126" width="2.1796875" style="640" customWidth="1"/>
    <col min="13127" max="13127" width="1" style="640" customWidth="1"/>
    <col min="13128" max="13312" width="2.1796875" style="640"/>
    <col min="13313" max="13313" width="0.90625" style="640" customWidth="1"/>
    <col min="13314" max="13318" width="2.1796875" style="640" customWidth="1"/>
    <col min="13319" max="13319" width="1" style="640" customWidth="1"/>
    <col min="13320" max="13332" width="2.1796875" style="640" customWidth="1"/>
    <col min="13333" max="13333" width="1.1796875" style="640" customWidth="1"/>
    <col min="13334" max="13334" width="1" style="640" customWidth="1"/>
    <col min="13335" max="13339" width="2.1796875" style="640" customWidth="1"/>
    <col min="13340" max="13340" width="1" style="640" customWidth="1"/>
    <col min="13341" max="13354" width="2.1796875" style="640" customWidth="1"/>
    <col min="13355" max="13355" width="21.36328125" style="640" customWidth="1"/>
    <col min="13356" max="13356" width="0.90625" style="640" customWidth="1"/>
    <col min="13357" max="13361" width="2.1796875" style="640" customWidth="1"/>
    <col min="13362" max="13362" width="1" style="640" customWidth="1"/>
    <col min="13363" max="13375" width="2.1796875" style="640" customWidth="1"/>
    <col min="13376" max="13376" width="1.1796875" style="640" customWidth="1"/>
    <col min="13377" max="13377" width="1" style="640" customWidth="1"/>
    <col min="13378" max="13382" width="2.1796875" style="640" customWidth="1"/>
    <col min="13383" max="13383" width="1" style="640" customWidth="1"/>
    <col min="13384" max="13568" width="2.1796875" style="640"/>
    <col min="13569" max="13569" width="0.90625" style="640" customWidth="1"/>
    <col min="13570" max="13574" width="2.1796875" style="640" customWidth="1"/>
    <col min="13575" max="13575" width="1" style="640" customWidth="1"/>
    <col min="13576" max="13588" width="2.1796875" style="640" customWidth="1"/>
    <col min="13589" max="13589" width="1.1796875" style="640" customWidth="1"/>
    <col min="13590" max="13590" width="1" style="640" customWidth="1"/>
    <col min="13591" max="13595" width="2.1796875" style="640" customWidth="1"/>
    <col min="13596" max="13596" width="1" style="640" customWidth="1"/>
    <col min="13597" max="13610" width="2.1796875" style="640" customWidth="1"/>
    <col min="13611" max="13611" width="21.36328125" style="640" customWidth="1"/>
    <col min="13612" max="13612" width="0.90625" style="640" customWidth="1"/>
    <col min="13613" max="13617" width="2.1796875" style="640" customWidth="1"/>
    <col min="13618" max="13618" width="1" style="640" customWidth="1"/>
    <col min="13619" max="13631" width="2.1796875" style="640" customWidth="1"/>
    <col min="13632" max="13632" width="1.1796875" style="640" customWidth="1"/>
    <col min="13633" max="13633" width="1" style="640" customWidth="1"/>
    <col min="13634" max="13638" width="2.1796875" style="640" customWidth="1"/>
    <col min="13639" max="13639" width="1" style="640" customWidth="1"/>
    <col min="13640" max="13824" width="2.1796875" style="640"/>
    <col min="13825" max="13825" width="0.90625" style="640" customWidth="1"/>
    <col min="13826" max="13830" width="2.1796875" style="640" customWidth="1"/>
    <col min="13831" max="13831" width="1" style="640" customWidth="1"/>
    <col min="13832" max="13844" width="2.1796875" style="640" customWidth="1"/>
    <col min="13845" max="13845" width="1.1796875" style="640" customWidth="1"/>
    <col min="13846" max="13846" width="1" style="640" customWidth="1"/>
    <col min="13847" max="13851" width="2.1796875" style="640" customWidth="1"/>
    <col min="13852" max="13852" width="1" style="640" customWidth="1"/>
    <col min="13853" max="13866" width="2.1796875" style="640" customWidth="1"/>
    <col min="13867" max="13867" width="21.36328125" style="640" customWidth="1"/>
    <col min="13868" max="13868" width="0.90625" style="640" customWidth="1"/>
    <col min="13869" max="13873" width="2.1796875" style="640" customWidth="1"/>
    <col min="13874" max="13874" width="1" style="640" customWidth="1"/>
    <col min="13875" max="13887" width="2.1796875" style="640" customWidth="1"/>
    <col min="13888" max="13888" width="1.1796875" style="640" customWidth="1"/>
    <col min="13889" max="13889" width="1" style="640" customWidth="1"/>
    <col min="13890" max="13894" width="2.1796875" style="640" customWidth="1"/>
    <col min="13895" max="13895" width="1" style="640" customWidth="1"/>
    <col min="13896" max="14080" width="2.1796875" style="640"/>
    <col min="14081" max="14081" width="0.90625" style="640" customWidth="1"/>
    <col min="14082" max="14086" width="2.1796875" style="640" customWidth="1"/>
    <col min="14087" max="14087" width="1" style="640" customWidth="1"/>
    <col min="14088" max="14100" width="2.1796875" style="640" customWidth="1"/>
    <col min="14101" max="14101" width="1.1796875" style="640" customWidth="1"/>
    <col min="14102" max="14102" width="1" style="640" customWidth="1"/>
    <col min="14103" max="14107" width="2.1796875" style="640" customWidth="1"/>
    <col min="14108" max="14108" width="1" style="640" customWidth="1"/>
    <col min="14109" max="14122" width="2.1796875" style="640" customWidth="1"/>
    <col min="14123" max="14123" width="21.36328125" style="640" customWidth="1"/>
    <col min="14124" max="14124" width="0.90625" style="640" customWidth="1"/>
    <col min="14125" max="14129" width="2.1796875" style="640" customWidth="1"/>
    <col min="14130" max="14130" width="1" style="640" customWidth="1"/>
    <col min="14131" max="14143" width="2.1796875" style="640" customWidth="1"/>
    <col min="14144" max="14144" width="1.1796875" style="640" customWidth="1"/>
    <col min="14145" max="14145" width="1" style="640" customWidth="1"/>
    <col min="14146" max="14150" width="2.1796875" style="640" customWidth="1"/>
    <col min="14151" max="14151" width="1" style="640" customWidth="1"/>
    <col min="14152" max="14336" width="2.1796875" style="640"/>
    <col min="14337" max="14337" width="0.90625" style="640" customWidth="1"/>
    <col min="14338" max="14342" width="2.1796875" style="640" customWidth="1"/>
    <col min="14343" max="14343" width="1" style="640" customWidth="1"/>
    <col min="14344" max="14356" width="2.1796875" style="640" customWidth="1"/>
    <col min="14357" max="14357" width="1.1796875" style="640" customWidth="1"/>
    <col min="14358" max="14358" width="1" style="640" customWidth="1"/>
    <col min="14359" max="14363" width="2.1796875" style="640" customWidth="1"/>
    <col min="14364" max="14364" width="1" style="640" customWidth="1"/>
    <col min="14365" max="14378" width="2.1796875" style="640" customWidth="1"/>
    <col min="14379" max="14379" width="21.36328125" style="640" customWidth="1"/>
    <col min="14380" max="14380" width="0.90625" style="640" customWidth="1"/>
    <col min="14381" max="14385" width="2.1796875" style="640" customWidth="1"/>
    <col min="14386" max="14386" width="1" style="640" customWidth="1"/>
    <col min="14387" max="14399" width="2.1796875" style="640" customWidth="1"/>
    <col min="14400" max="14400" width="1.1796875" style="640" customWidth="1"/>
    <col min="14401" max="14401" width="1" style="640" customWidth="1"/>
    <col min="14402" max="14406" width="2.1796875" style="640" customWidth="1"/>
    <col min="14407" max="14407" width="1" style="640" customWidth="1"/>
    <col min="14408" max="14592" width="2.1796875" style="640"/>
    <col min="14593" max="14593" width="0.90625" style="640" customWidth="1"/>
    <col min="14594" max="14598" width="2.1796875" style="640" customWidth="1"/>
    <col min="14599" max="14599" width="1" style="640" customWidth="1"/>
    <col min="14600" max="14612" width="2.1796875" style="640" customWidth="1"/>
    <col min="14613" max="14613" width="1.1796875" style="640" customWidth="1"/>
    <col min="14614" max="14614" width="1" style="640" customWidth="1"/>
    <col min="14615" max="14619" width="2.1796875" style="640" customWidth="1"/>
    <col min="14620" max="14620" width="1" style="640" customWidth="1"/>
    <col min="14621" max="14634" width="2.1796875" style="640" customWidth="1"/>
    <col min="14635" max="14635" width="21.36328125" style="640" customWidth="1"/>
    <col min="14636" max="14636" width="0.90625" style="640" customWidth="1"/>
    <col min="14637" max="14641" width="2.1796875" style="640" customWidth="1"/>
    <col min="14642" max="14642" width="1" style="640" customWidth="1"/>
    <col min="14643" max="14655" width="2.1796875" style="640" customWidth="1"/>
    <col min="14656" max="14656" width="1.1796875" style="640" customWidth="1"/>
    <col min="14657" max="14657" width="1" style="640" customWidth="1"/>
    <col min="14658" max="14662" width="2.1796875" style="640" customWidth="1"/>
    <col min="14663" max="14663" width="1" style="640" customWidth="1"/>
    <col min="14664" max="14848" width="2.1796875" style="640"/>
    <col min="14849" max="14849" width="0.90625" style="640" customWidth="1"/>
    <col min="14850" max="14854" width="2.1796875" style="640" customWidth="1"/>
    <col min="14855" max="14855" width="1" style="640" customWidth="1"/>
    <col min="14856" max="14868" width="2.1796875" style="640" customWidth="1"/>
    <col min="14869" max="14869" width="1.1796875" style="640" customWidth="1"/>
    <col min="14870" max="14870" width="1" style="640" customWidth="1"/>
    <col min="14871" max="14875" width="2.1796875" style="640" customWidth="1"/>
    <col min="14876" max="14876" width="1" style="640" customWidth="1"/>
    <col min="14877" max="14890" width="2.1796875" style="640" customWidth="1"/>
    <col min="14891" max="14891" width="21.36328125" style="640" customWidth="1"/>
    <col min="14892" max="14892" width="0.90625" style="640" customWidth="1"/>
    <col min="14893" max="14897" width="2.1796875" style="640" customWidth="1"/>
    <col min="14898" max="14898" width="1" style="640" customWidth="1"/>
    <col min="14899" max="14911" width="2.1796875" style="640" customWidth="1"/>
    <col min="14912" max="14912" width="1.1796875" style="640" customWidth="1"/>
    <col min="14913" max="14913" width="1" style="640" customWidth="1"/>
    <col min="14914" max="14918" width="2.1796875" style="640" customWidth="1"/>
    <col min="14919" max="14919" width="1" style="640" customWidth="1"/>
    <col min="14920" max="15104" width="2.1796875" style="640"/>
    <col min="15105" max="15105" width="0.90625" style="640" customWidth="1"/>
    <col min="15106" max="15110" width="2.1796875" style="640" customWidth="1"/>
    <col min="15111" max="15111" width="1" style="640" customWidth="1"/>
    <col min="15112" max="15124" width="2.1796875" style="640" customWidth="1"/>
    <col min="15125" max="15125" width="1.1796875" style="640" customWidth="1"/>
    <col min="15126" max="15126" width="1" style="640" customWidth="1"/>
    <col min="15127" max="15131" width="2.1796875" style="640" customWidth="1"/>
    <col min="15132" max="15132" width="1" style="640" customWidth="1"/>
    <col min="15133" max="15146" width="2.1796875" style="640" customWidth="1"/>
    <col min="15147" max="15147" width="21.36328125" style="640" customWidth="1"/>
    <col min="15148" max="15148" width="0.90625" style="640" customWidth="1"/>
    <col min="15149" max="15153" width="2.1796875" style="640" customWidth="1"/>
    <col min="15154" max="15154" width="1" style="640" customWidth="1"/>
    <col min="15155" max="15167" width="2.1796875" style="640" customWidth="1"/>
    <col min="15168" max="15168" width="1.1796875" style="640" customWidth="1"/>
    <col min="15169" max="15169" width="1" style="640" customWidth="1"/>
    <col min="15170" max="15174" width="2.1796875" style="640" customWidth="1"/>
    <col min="15175" max="15175" width="1" style="640" customWidth="1"/>
    <col min="15176" max="15360" width="2.1796875" style="640"/>
    <col min="15361" max="15361" width="0.90625" style="640" customWidth="1"/>
    <col min="15362" max="15366" width="2.1796875" style="640" customWidth="1"/>
    <col min="15367" max="15367" width="1" style="640" customWidth="1"/>
    <col min="15368" max="15380" width="2.1796875" style="640" customWidth="1"/>
    <col min="15381" max="15381" width="1.1796875" style="640" customWidth="1"/>
    <col min="15382" max="15382" width="1" style="640" customWidth="1"/>
    <col min="15383" max="15387" width="2.1796875" style="640" customWidth="1"/>
    <col min="15388" max="15388" width="1" style="640" customWidth="1"/>
    <col min="15389" max="15402" width="2.1796875" style="640" customWidth="1"/>
    <col min="15403" max="15403" width="21.36328125" style="640" customWidth="1"/>
    <col min="15404" max="15404" width="0.90625" style="640" customWidth="1"/>
    <col min="15405" max="15409" width="2.1796875" style="640" customWidth="1"/>
    <col min="15410" max="15410" width="1" style="640" customWidth="1"/>
    <col min="15411" max="15423" width="2.1796875" style="640" customWidth="1"/>
    <col min="15424" max="15424" width="1.1796875" style="640" customWidth="1"/>
    <col min="15425" max="15425" width="1" style="640" customWidth="1"/>
    <col min="15426" max="15430" width="2.1796875" style="640" customWidth="1"/>
    <col min="15431" max="15431" width="1" style="640" customWidth="1"/>
    <col min="15432" max="15616" width="2.1796875" style="640"/>
    <col min="15617" max="15617" width="0.90625" style="640" customWidth="1"/>
    <col min="15618" max="15622" width="2.1796875" style="640" customWidth="1"/>
    <col min="15623" max="15623" width="1" style="640" customWidth="1"/>
    <col min="15624" max="15636" width="2.1796875" style="640" customWidth="1"/>
    <col min="15637" max="15637" width="1.1796875" style="640" customWidth="1"/>
    <col min="15638" max="15638" width="1" style="640" customWidth="1"/>
    <col min="15639" max="15643" width="2.1796875" style="640" customWidth="1"/>
    <col min="15644" max="15644" width="1" style="640" customWidth="1"/>
    <col min="15645" max="15658" width="2.1796875" style="640" customWidth="1"/>
    <col min="15659" max="15659" width="21.36328125" style="640" customWidth="1"/>
    <col min="15660" max="15660" width="0.90625" style="640" customWidth="1"/>
    <col min="15661" max="15665" width="2.1796875" style="640" customWidth="1"/>
    <col min="15666" max="15666" width="1" style="640" customWidth="1"/>
    <col min="15667" max="15679" width="2.1796875" style="640" customWidth="1"/>
    <col min="15680" max="15680" width="1.1796875" style="640" customWidth="1"/>
    <col min="15681" max="15681" width="1" style="640" customWidth="1"/>
    <col min="15682" max="15686" width="2.1796875" style="640" customWidth="1"/>
    <col min="15687" max="15687" width="1" style="640" customWidth="1"/>
    <col min="15688" max="15872" width="2.1796875" style="640"/>
    <col min="15873" max="15873" width="0.90625" style="640" customWidth="1"/>
    <col min="15874" max="15878" width="2.1796875" style="640" customWidth="1"/>
    <col min="15879" max="15879" width="1" style="640" customWidth="1"/>
    <col min="15880" max="15892" width="2.1796875" style="640" customWidth="1"/>
    <col min="15893" max="15893" width="1.1796875" style="640" customWidth="1"/>
    <col min="15894" max="15894" width="1" style="640" customWidth="1"/>
    <col min="15895" max="15899" width="2.1796875" style="640" customWidth="1"/>
    <col min="15900" max="15900" width="1" style="640" customWidth="1"/>
    <col min="15901" max="15914" width="2.1796875" style="640" customWidth="1"/>
    <col min="15915" max="15915" width="21.36328125" style="640" customWidth="1"/>
    <col min="15916" max="15916" width="0.90625" style="640" customWidth="1"/>
    <col min="15917" max="15921" width="2.1796875" style="640" customWidth="1"/>
    <col min="15922" max="15922" width="1" style="640" customWidth="1"/>
    <col min="15923" max="15935" width="2.1796875" style="640" customWidth="1"/>
    <col min="15936" max="15936" width="1.1796875" style="640" customWidth="1"/>
    <col min="15937" max="15937" width="1" style="640" customWidth="1"/>
    <col min="15938" max="15942" width="2.1796875" style="640" customWidth="1"/>
    <col min="15943" max="15943" width="1" style="640" customWidth="1"/>
    <col min="15944" max="16128" width="2.1796875" style="640"/>
    <col min="16129" max="16129" width="0.90625" style="640" customWidth="1"/>
    <col min="16130" max="16134" width="2.1796875" style="640" customWidth="1"/>
    <col min="16135" max="16135" width="1" style="640" customWidth="1"/>
    <col min="16136" max="16148" width="2.1796875" style="640" customWidth="1"/>
    <col min="16149" max="16149" width="1.1796875" style="640" customWidth="1"/>
    <col min="16150" max="16150" width="1" style="640" customWidth="1"/>
    <col min="16151" max="16155" width="2.1796875" style="640" customWidth="1"/>
    <col min="16156" max="16156" width="1" style="640" customWidth="1"/>
    <col min="16157" max="16170" width="2.1796875" style="640" customWidth="1"/>
    <col min="16171" max="16171" width="21.36328125" style="640" customWidth="1"/>
    <col min="16172" max="16172" width="0.90625" style="640" customWidth="1"/>
    <col min="16173" max="16177" width="2.1796875" style="640" customWidth="1"/>
    <col min="16178" max="16178" width="1" style="640" customWidth="1"/>
    <col min="16179" max="16191" width="2.1796875" style="640" customWidth="1"/>
    <col min="16192" max="16192" width="1.1796875" style="640" customWidth="1"/>
    <col min="16193" max="16193" width="1" style="640" customWidth="1"/>
    <col min="16194" max="16198" width="2.1796875" style="640" customWidth="1"/>
    <col min="16199" max="16199" width="1" style="640" customWidth="1"/>
    <col min="16200" max="16384" width="2.1796875" style="640"/>
  </cols>
  <sheetData>
    <row r="1" spans="1:86" ht="13.5" customHeight="1">
      <c r="A1" s="638"/>
      <c r="B1" s="638"/>
      <c r="C1" s="638"/>
      <c r="D1" s="638"/>
      <c r="E1" s="638"/>
      <c r="F1" s="638"/>
      <c r="G1" s="638"/>
      <c r="H1" s="638"/>
      <c r="I1" s="638"/>
      <c r="J1" s="638"/>
      <c r="K1" s="638"/>
      <c r="L1" s="638"/>
      <c r="M1" s="638"/>
      <c r="N1" s="638"/>
      <c r="O1" s="638"/>
      <c r="P1" s="638"/>
      <c r="Q1" s="638"/>
      <c r="R1" s="638"/>
      <c r="S1" s="638"/>
      <c r="T1" s="638"/>
      <c r="U1" s="638"/>
      <c r="V1" s="638"/>
      <c r="W1" s="638"/>
      <c r="X1" s="638"/>
      <c r="Y1" s="638"/>
      <c r="Z1" s="638"/>
      <c r="AA1" s="638"/>
      <c r="AB1" s="638"/>
      <c r="AC1" s="638"/>
      <c r="AD1" s="638"/>
      <c r="AE1" s="638"/>
      <c r="AF1" s="638"/>
      <c r="AG1" s="638"/>
      <c r="AH1" s="638" t="s">
        <v>396</v>
      </c>
      <c r="AI1" s="638"/>
      <c r="AJ1" s="638"/>
      <c r="AK1" s="638" t="s">
        <v>397</v>
      </c>
      <c r="AL1" s="638"/>
      <c r="AM1" s="638"/>
      <c r="AN1" s="638" t="s">
        <v>398</v>
      </c>
      <c r="AO1" s="638"/>
      <c r="AP1" s="638"/>
      <c r="AQ1" s="638"/>
      <c r="AR1" s="638"/>
      <c r="AS1" s="638"/>
      <c r="AT1" s="638"/>
      <c r="AU1" s="638"/>
      <c r="AV1" s="638"/>
      <c r="AW1" s="638"/>
      <c r="AX1" s="638"/>
      <c r="AY1" s="1625"/>
      <c r="AZ1" s="1625"/>
      <c r="BA1" s="1625"/>
      <c r="BB1" s="1625"/>
      <c r="BC1" s="1625"/>
      <c r="BD1" s="1625"/>
      <c r="BE1" s="1625"/>
      <c r="BF1" s="1625"/>
      <c r="BG1" s="1625"/>
      <c r="BH1" s="1625"/>
      <c r="BI1" s="1625"/>
      <c r="BJ1" s="1625"/>
      <c r="BK1" s="1625"/>
      <c r="BL1" s="1625"/>
      <c r="BM1" s="1625"/>
      <c r="BN1" s="1625"/>
      <c r="BO1" s="1625"/>
      <c r="BP1" s="1625"/>
      <c r="BQ1" s="1625"/>
      <c r="BR1" s="1625"/>
      <c r="BS1" s="1625"/>
      <c r="BT1" s="1625"/>
      <c r="BU1" s="1625"/>
      <c r="BV1" s="1625"/>
      <c r="BW1" s="1625"/>
      <c r="BX1" s="1625"/>
      <c r="BY1" s="1625"/>
      <c r="BZ1" s="1625"/>
      <c r="CA1" s="1625"/>
      <c r="CB1" s="1625"/>
      <c r="CC1" s="1625"/>
      <c r="CD1" s="1625"/>
      <c r="CE1" s="1625"/>
      <c r="CF1" s="1625"/>
      <c r="CG1" s="639"/>
      <c r="CH1" s="639"/>
    </row>
    <row r="2" spans="1:86" ht="7.5" customHeight="1">
      <c r="A2" s="638"/>
      <c r="B2" s="638"/>
      <c r="C2" s="638"/>
      <c r="D2" s="638"/>
      <c r="E2" s="638"/>
      <c r="F2" s="638"/>
      <c r="G2" s="638"/>
      <c r="H2" s="638"/>
      <c r="I2" s="638"/>
      <c r="J2" s="638"/>
      <c r="K2" s="638"/>
      <c r="L2" s="638"/>
      <c r="M2" s="638"/>
      <c r="N2" s="638"/>
      <c r="O2" s="638"/>
      <c r="P2" s="638"/>
      <c r="Q2" s="638"/>
      <c r="R2" s="638"/>
      <c r="S2" s="638"/>
      <c r="T2" s="638"/>
      <c r="U2" s="638"/>
      <c r="V2" s="638"/>
      <c r="W2" s="638"/>
      <c r="X2" s="638"/>
      <c r="Y2" s="638"/>
      <c r="Z2" s="638"/>
      <c r="AA2" s="638"/>
      <c r="AB2" s="638"/>
      <c r="AC2" s="638"/>
      <c r="AD2" s="638"/>
      <c r="AE2" s="638"/>
      <c r="AF2" s="638"/>
      <c r="AG2" s="638"/>
      <c r="AH2" s="638"/>
      <c r="AI2" s="638"/>
      <c r="AJ2" s="638"/>
      <c r="AK2" s="638"/>
      <c r="AL2" s="638"/>
      <c r="AM2" s="638"/>
      <c r="AN2" s="638"/>
      <c r="AO2" s="638"/>
      <c r="AP2" s="638"/>
      <c r="AQ2" s="638"/>
      <c r="AR2" s="638"/>
      <c r="AS2" s="638"/>
      <c r="AT2" s="638"/>
      <c r="AU2" s="638"/>
      <c r="AV2" s="638"/>
      <c r="AW2" s="638"/>
      <c r="AX2" s="638"/>
      <c r="AY2" s="638"/>
      <c r="AZ2" s="638"/>
      <c r="BA2" s="638"/>
      <c r="BB2" s="638"/>
      <c r="BC2" s="638"/>
      <c r="BD2" s="638"/>
      <c r="BE2" s="638"/>
      <c r="BF2" s="638"/>
      <c r="BG2" s="638"/>
      <c r="BH2" s="638"/>
      <c r="BI2" s="638"/>
      <c r="BJ2" s="638"/>
      <c r="BK2" s="638"/>
      <c r="BL2" s="638"/>
      <c r="BM2" s="638"/>
      <c r="BN2" s="638"/>
      <c r="BO2" s="638"/>
      <c r="BP2" s="638"/>
      <c r="BQ2" s="638"/>
      <c r="BR2" s="638"/>
      <c r="BS2" s="638"/>
      <c r="BT2" s="638"/>
      <c r="BU2" s="638"/>
      <c r="BV2" s="638"/>
      <c r="BW2" s="638"/>
      <c r="BX2" s="638"/>
      <c r="BY2" s="638"/>
      <c r="BZ2" s="638"/>
      <c r="CA2" s="638"/>
      <c r="CB2" s="638"/>
      <c r="CC2" s="638"/>
      <c r="CD2" s="638"/>
      <c r="CE2" s="638"/>
      <c r="CF2" s="638"/>
      <c r="CG2" s="639"/>
      <c r="CH2" s="639"/>
    </row>
    <row r="3" spans="1:86" ht="13.5" customHeight="1">
      <c r="A3" s="1626" t="s">
        <v>1130</v>
      </c>
      <c r="B3" s="1627"/>
      <c r="C3" s="1627"/>
      <c r="D3" s="1627"/>
      <c r="E3" s="1627"/>
      <c r="F3" s="1627"/>
      <c r="G3" s="1627"/>
      <c r="H3" s="1627"/>
      <c r="I3" s="1627"/>
      <c r="J3" s="1627"/>
      <c r="K3" s="1627"/>
      <c r="L3" s="1627"/>
      <c r="M3" s="1627"/>
      <c r="N3" s="1627"/>
      <c r="O3" s="1627"/>
      <c r="P3" s="1627"/>
      <c r="Q3" s="1627"/>
      <c r="R3" s="1627"/>
      <c r="S3" s="1627"/>
      <c r="T3" s="1627"/>
      <c r="U3" s="1627"/>
      <c r="V3" s="1627"/>
      <c r="W3" s="1627"/>
      <c r="X3" s="1627"/>
      <c r="Y3" s="1627"/>
      <c r="Z3" s="1627"/>
      <c r="AA3" s="1627"/>
      <c r="AB3" s="1627"/>
      <c r="AC3" s="1627"/>
      <c r="AD3" s="1627"/>
      <c r="AE3" s="1627"/>
      <c r="AF3" s="1627"/>
      <c r="AG3" s="1627"/>
      <c r="AH3" s="1627"/>
      <c r="AI3" s="1627"/>
      <c r="AJ3" s="1627"/>
      <c r="AK3" s="1627"/>
      <c r="AL3" s="1627"/>
      <c r="AM3" s="1627"/>
      <c r="AN3" s="1627"/>
      <c r="AO3" s="1627"/>
      <c r="AP3" s="641"/>
      <c r="AQ3" s="638"/>
      <c r="AR3" s="1628" t="s">
        <v>1131</v>
      </c>
      <c r="AS3" s="1628"/>
      <c r="AT3" s="1628"/>
      <c r="AU3" s="1628"/>
      <c r="AV3" s="1628"/>
      <c r="AW3" s="1628"/>
      <c r="AX3" s="1628"/>
      <c r="AY3" s="1628"/>
      <c r="AZ3" s="1628"/>
      <c r="BA3" s="1628"/>
      <c r="BB3" s="1628"/>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2"/>
      <c r="CC3" s="642"/>
      <c r="CD3" s="642"/>
      <c r="CE3" s="642"/>
      <c r="CF3" s="642"/>
      <c r="CG3" s="639"/>
      <c r="CH3" s="639"/>
    </row>
    <row r="4" spans="1:86" ht="13.5" customHeight="1">
      <c r="A4" s="1627"/>
      <c r="B4" s="1627"/>
      <c r="C4" s="1627"/>
      <c r="D4" s="1627"/>
      <c r="E4" s="1627"/>
      <c r="F4" s="1627"/>
      <c r="G4" s="1627"/>
      <c r="H4" s="1627"/>
      <c r="I4" s="1627"/>
      <c r="J4" s="1627"/>
      <c r="K4" s="1627"/>
      <c r="L4" s="1627"/>
      <c r="M4" s="1627"/>
      <c r="N4" s="1627"/>
      <c r="O4" s="1627"/>
      <c r="P4" s="1627"/>
      <c r="Q4" s="1627"/>
      <c r="R4" s="1627"/>
      <c r="S4" s="1627"/>
      <c r="T4" s="1627"/>
      <c r="U4" s="1627"/>
      <c r="V4" s="1627"/>
      <c r="W4" s="1627"/>
      <c r="X4" s="1627"/>
      <c r="Y4" s="1627"/>
      <c r="Z4" s="1627"/>
      <c r="AA4" s="1627"/>
      <c r="AB4" s="1627"/>
      <c r="AC4" s="1627"/>
      <c r="AD4" s="1627"/>
      <c r="AE4" s="1627"/>
      <c r="AF4" s="1627"/>
      <c r="AG4" s="1627"/>
      <c r="AH4" s="1627"/>
      <c r="AI4" s="1627"/>
      <c r="AJ4" s="1627"/>
      <c r="AK4" s="1627"/>
      <c r="AL4" s="1627"/>
      <c r="AM4" s="1627"/>
      <c r="AN4" s="1627"/>
      <c r="AO4" s="1627"/>
      <c r="AP4" s="641"/>
      <c r="AQ4" s="638"/>
      <c r="AR4" s="1629"/>
      <c r="AS4" s="1629"/>
      <c r="AT4" s="1629"/>
      <c r="AU4" s="1629"/>
      <c r="AV4" s="1629"/>
      <c r="AW4" s="1629"/>
      <c r="AX4" s="1629"/>
      <c r="AY4" s="1629"/>
      <c r="AZ4" s="1629"/>
      <c r="BA4" s="1629"/>
      <c r="BB4" s="1629"/>
      <c r="BC4" s="1630" t="s">
        <v>1694</v>
      </c>
      <c r="BD4" s="1630"/>
      <c r="BE4" s="1630"/>
      <c r="BF4" s="1630"/>
      <c r="BG4" s="1630"/>
      <c r="BH4" s="1630"/>
      <c r="BI4" s="1630"/>
      <c r="BJ4" s="1630"/>
      <c r="BK4" s="1630"/>
      <c r="BL4" s="1630"/>
      <c r="BM4" s="1630"/>
      <c r="BN4" s="1630"/>
      <c r="BO4" s="1630"/>
      <c r="BP4" s="1630"/>
      <c r="BQ4" s="1630"/>
      <c r="BR4" s="1630"/>
      <c r="BS4" s="1630"/>
      <c r="BT4" s="1630"/>
      <c r="BU4" s="1630"/>
      <c r="BV4" s="1630"/>
      <c r="BW4" s="1630"/>
      <c r="BX4" s="1630"/>
      <c r="BY4" s="1630"/>
      <c r="BZ4" s="1630"/>
      <c r="CA4" s="1630"/>
      <c r="CB4" s="1630"/>
      <c r="CC4" s="1630"/>
      <c r="CD4" s="1630"/>
      <c r="CE4" s="1630"/>
      <c r="CF4" s="1630"/>
      <c r="CG4" s="639"/>
      <c r="CH4" s="639"/>
    </row>
    <row r="5" spans="1:86" ht="9" customHeight="1">
      <c r="A5" s="641"/>
      <c r="B5" s="641"/>
      <c r="C5" s="641"/>
      <c r="D5" s="641"/>
      <c r="E5" s="641"/>
      <c r="F5" s="641"/>
      <c r="G5" s="641"/>
      <c r="H5" s="641"/>
      <c r="I5" s="641"/>
      <c r="J5" s="641"/>
      <c r="K5" s="641"/>
      <c r="L5" s="641"/>
      <c r="M5" s="641"/>
      <c r="N5" s="641"/>
      <c r="O5" s="641"/>
      <c r="P5" s="641"/>
      <c r="Q5" s="641"/>
      <c r="R5" s="641"/>
      <c r="S5" s="641"/>
      <c r="T5" s="641"/>
      <c r="U5" s="641"/>
      <c r="V5" s="641"/>
      <c r="W5" s="641"/>
      <c r="X5" s="641"/>
      <c r="Y5" s="641"/>
      <c r="Z5" s="641"/>
      <c r="AA5" s="641"/>
      <c r="AB5" s="641"/>
      <c r="AC5" s="641"/>
      <c r="AD5" s="641"/>
      <c r="AE5" s="641"/>
      <c r="AF5" s="641"/>
      <c r="AG5" s="641"/>
      <c r="AH5" s="641"/>
      <c r="AI5" s="641"/>
      <c r="AJ5" s="641"/>
      <c r="AK5" s="641"/>
      <c r="AL5" s="641"/>
      <c r="AM5" s="641"/>
      <c r="AN5" s="641"/>
      <c r="AO5" s="641"/>
      <c r="AP5" s="641"/>
      <c r="AQ5" s="638"/>
      <c r="AR5" s="643"/>
      <c r="AS5" s="1631" t="s">
        <v>481</v>
      </c>
      <c r="AT5" s="1631"/>
      <c r="AU5" s="1631"/>
      <c r="AV5" s="1631"/>
      <c r="AW5" s="1631"/>
      <c r="AX5" s="644"/>
      <c r="AY5" s="1634"/>
      <c r="AZ5" s="1635"/>
      <c r="BA5" s="1635"/>
      <c r="BB5" s="1635"/>
      <c r="BC5" s="1635"/>
      <c r="BD5" s="1635"/>
      <c r="BE5" s="1635"/>
      <c r="BF5" s="1635"/>
      <c r="BG5" s="1635"/>
      <c r="BH5" s="1635"/>
      <c r="BI5" s="1635"/>
      <c r="BJ5" s="1635"/>
      <c r="BK5" s="1635"/>
      <c r="BL5" s="1636"/>
      <c r="BM5" s="643"/>
      <c r="BN5" s="1631" t="s">
        <v>403</v>
      </c>
      <c r="BO5" s="1631"/>
      <c r="BP5" s="1631"/>
      <c r="BQ5" s="1631"/>
      <c r="BR5" s="1631"/>
      <c r="BS5" s="644"/>
      <c r="BT5" s="1634"/>
      <c r="BU5" s="1635"/>
      <c r="BV5" s="1635"/>
      <c r="BW5" s="1635"/>
      <c r="BX5" s="1635"/>
      <c r="BY5" s="1635"/>
      <c r="BZ5" s="1635"/>
      <c r="CA5" s="1635"/>
      <c r="CB5" s="1635"/>
      <c r="CC5" s="1635"/>
      <c r="CD5" s="1635"/>
      <c r="CE5" s="1635"/>
      <c r="CF5" s="1636"/>
      <c r="CG5" s="639"/>
      <c r="CH5" s="639"/>
    </row>
    <row r="6" spans="1:86" ht="13.5" customHeight="1">
      <c r="A6" s="638"/>
      <c r="B6" s="1643" t="s">
        <v>1132</v>
      </c>
      <c r="C6" s="1643"/>
      <c r="D6" s="1643"/>
      <c r="E6" s="1643"/>
      <c r="F6" s="1643"/>
      <c r="G6" s="645"/>
      <c r="H6" s="1644"/>
      <c r="I6" s="1644"/>
      <c r="J6" s="1644"/>
      <c r="K6" s="1644"/>
      <c r="L6" s="1644"/>
      <c r="M6" s="1644"/>
      <c r="N6" s="1644"/>
      <c r="O6" s="1644"/>
      <c r="P6" s="1644"/>
      <c r="Q6" s="1644"/>
      <c r="R6" s="1644"/>
      <c r="S6" s="1644"/>
      <c r="T6" s="1644"/>
      <c r="U6" s="1644"/>
      <c r="V6" s="638"/>
      <c r="W6" s="638"/>
      <c r="X6" s="638"/>
      <c r="Y6" s="638"/>
      <c r="Z6" s="638"/>
      <c r="AA6" s="638"/>
      <c r="AB6" s="638"/>
      <c r="AC6" s="638"/>
      <c r="AD6" s="638"/>
      <c r="AE6" s="638"/>
      <c r="AF6" s="638"/>
      <c r="AG6" s="638"/>
      <c r="AH6" s="638"/>
      <c r="AI6" s="638"/>
      <c r="AJ6" s="638"/>
      <c r="AK6" s="638"/>
      <c r="AL6" s="638"/>
      <c r="AM6" s="638"/>
      <c r="AN6" s="638"/>
      <c r="AO6" s="638"/>
      <c r="AP6" s="638"/>
      <c r="AQ6" s="638"/>
      <c r="AR6" s="646"/>
      <c r="AS6" s="1632"/>
      <c r="AT6" s="1632"/>
      <c r="AU6" s="1632"/>
      <c r="AV6" s="1632"/>
      <c r="AW6" s="1632"/>
      <c r="AX6" s="647"/>
      <c r="AY6" s="1637"/>
      <c r="AZ6" s="1638"/>
      <c r="BA6" s="1638"/>
      <c r="BB6" s="1638"/>
      <c r="BC6" s="1638"/>
      <c r="BD6" s="1638"/>
      <c r="BE6" s="1638"/>
      <c r="BF6" s="1638"/>
      <c r="BG6" s="1638"/>
      <c r="BH6" s="1638"/>
      <c r="BI6" s="1638"/>
      <c r="BJ6" s="1638"/>
      <c r="BK6" s="1638"/>
      <c r="BL6" s="1639"/>
      <c r="BM6" s="646"/>
      <c r="BN6" s="1632"/>
      <c r="BO6" s="1632"/>
      <c r="BP6" s="1632"/>
      <c r="BQ6" s="1632"/>
      <c r="BR6" s="1632"/>
      <c r="BS6" s="647"/>
      <c r="BT6" s="1637"/>
      <c r="BU6" s="1638"/>
      <c r="BV6" s="1638"/>
      <c r="BW6" s="1638"/>
      <c r="BX6" s="1638"/>
      <c r="BY6" s="1638"/>
      <c r="BZ6" s="1638"/>
      <c r="CA6" s="1638"/>
      <c r="CB6" s="1638"/>
      <c r="CC6" s="1638"/>
      <c r="CD6" s="1638"/>
      <c r="CE6" s="1638"/>
      <c r="CF6" s="1639"/>
      <c r="CG6" s="639"/>
      <c r="CH6" s="639"/>
    </row>
    <row r="7" spans="1:86" ht="13.5" customHeight="1">
      <c r="A7" s="638"/>
      <c r="B7" s="1643"/>
      <c r="C7" s="1643"/>
      <c r="D7" s="1643"/>
      <c r="E7" s="1643"/>
      <c r="F7" s="1643"/>
      <c r="G7" s="648"/>
      <c r="H7" s="1645"/>
      <c r="I7" s="1645"/>
      <c r="J7" s="1645"/>
      <c r="K7" s="1645"/>
      <c r="L7" s="1645"/>
      <c r="M7" s="1645"/>
      <c r="N7" s="1645"/>
      <c r="O7" s="1645"/>
      <c r="P7" s="1645"/>
      <c r="Q7" s="1645"/>
      <c r="R7" s="1645"/>
      <c r="S7" s="1645"/>
      <c r="T7" s="1645"/>
      <c r="U7" s="1645"/>
      <c r="V7" s="638"/>
      <c r="W7" s="638"/>
      <c r="X7" s="638"/>
      <c r="Y7" s="638"/>
      <c r="Z7" s="638"/>
      <c r="AA7" s="638"/>
      <c r="AB7" s="638"/>
      <c r="AC7" s="638"/>
      <c r="AD7" s="638"/>
      <c r="AE7" s="638"/>
      <c r="AF7" s="638"/>
      <c r="AG7" s="638"/>
      <c r="AH7" s="638"/>
      <c r="AI7" s="638"/>
      <c r="AJ7" s="638"/>
      <c r="AK7" s="638"/>
      <c r="AL7" s="638"/>
      <c r="AM7" s="638"/>
      <c r="AN7" s="638"/>
      <c r="AO7" s="638"/>
      <c r="AP7" s="638"/>
      <c r="AQ7" s="638"/>
      <c r="AR7" s="650"/>
      <c r="AS7" s="1633"/>
      <c r="AT7" s="1633"/>
      <c r="AU7" s="1633"/>
      <c r="AV7" s="1633"/>
      <c r="AW7" s="1633"/>
      <c r="AX7" s="651"/>
      <c r="AY7" s="1640"/>
      <c r="AZ7" s="1641"/>
      <c r="BA7" s="1641"/>
      <c r="BB7" s="1641"/>
      <c r="BC7" s="1641"/>
      <c r="BD7" s="1641"/>
      <c r="BE7" s="1641"/>
      <c r="BF7" s="1641"/>
      <c r="BG7" s="1641"/>
      <c r="BH7" s="1641"/>
      <c r="BI7" s="1641"/>
      <c r="BJ7" s="1641"/>
      <c r="BK7" s="1641"/>
      <c r="BL7" s="1642"/>
      <c r="BM7" s="650"/>
      <c r="BN7" s="1633"/>
      <c r="BO7" s="1633"/>
      <c r="BP7" s="1633"/>
      <c r="BQ7" s="1633"/>
      <c r="BR7" s="1633"/>
      <c r="BS7" s="651"/>
      <c r="BT7" s="1640"/>
      <c r="BU7" s="1641"/>
      <c r="BV7" s="1641"/>
      <c r="BW7" s="1641"/>
      <c r="BX7" s="1641"/>
      <c r="BY7" s="1641"/>
      <c r="BZ7" s="1641"/>
      <c r="CA7" s="1641"/>
      <c r="CB7" s="1641"/>
      <c r="CC7" s="1641"/>
      <c r="CD7" s="1641"/>
      <c r="CE7" s="1641"/>
      <c r="CF7" s="1642"/>
      <c r="CG7" s="639"/>
      <c r="CH7" s="639"/>
    </row>
    <row r="8" spans="1:86" ht="13.5" customHeight="1">
      <c r="A8" s="638"/>
      <c r="B8" s="652"/>
      <c r="C8" s="652"/>
      <c r="D8" s="652"/>
      <c r="E8" s="652"/>
      <c r="F8" s="652"/>
      <c r="G8" s="652"/>
      <c r="H8" s="638"/>
      <c r="I8" s="638"/>
      <c r="J8" s="638"/>
      <c r="K8" s="638"/>
      <c r="L8" s="638"/>
      <c r="M8" s="638"/>
      <c r="N8" s="638"/>
      <c r="O8" s="638"/>
      <c r="P8" s="638"/>
      <c r="Q8" s="638"/>
      <c r="R8" s="638"/>
      <c r="S8" s="638"/>
      <c r="T8" s="638"/>
      <c r="U8" s="638"/>
      <c r="V8" s="638"/>
      <c r="W8" s="1662" t="s">
        <v>1133</v>
      </c>
      <c r="X8" s="1662"/>
      <c r="Y8" s="1662"/>
      <c r="Z8" s="1662"/>
      <c r="AA8" s="1662"/>
      <c r="AB8" s="1662"/>
      <c r="AC8" s="1662"/>
      <c r="AD8" s="1662"/>
      <c r="AE8" s="1662"/>
      <c r="AF8" s="638"/>
      <c r="AG8" s="638"/>
      <c r="AH8" s="638"/>
      <c r="AI8" s="638"/>
      <c r="AJ8" s="638"/>
      <c r="AK8" s="638"/>
      <c r="AL8" s="638"/>
      <c r="AM8" s="638"/>
      <c r="AN8" s="638"/>
      <c r="AO8" s="638"/>
      <c r="AP8" s="638"/>
      <c r="AQ8" s="638"/>
      <c r="AR8" s="643"/>
      <c r="AS8" s="1663" t="s">
        <v>1134</v>
      </c>
      <c r="AT8" s="1663"/>
      <c r="AU8" s="1663"/>
      <c r="AV8" s="1663"/>
      <c r="AW8" s="1663"/>
      <c r="AX8" s="644"/>
      <c r="AY8" s="1665"/>
      <c r="AZ8" s="1666"/>
      <c r="BA8" s="1666"/>
      <c r="BB8" s="1666"/>
      <c r="BC8" s="1666"/>
      <c r="BD8" s="1666"/>
      <c r="BE8" s="1666"/>
      <c r="BF8" s="1666"/>
      <c r="BG8" s="1666"/>
      <c r="BH8" s="1666"/>
      <c r="BI8" s="1666"/>
      <c r="BJ8" s="1666"/>
      <c r="BK8" s="1666"/>
      <c r="BL8" s="1666"/>
      <c r="BM8" s="1666"/>
      <c r="BN8" s="1666"/>
      <c r="BO8" s="1666"/>
      <c r="BP8" s="1666"/>
      <c r="BQ8" s="1666"/>
      <c r="BR8" s="1666"/>
      <c r="BS8" s="1666"/>
      <c r="BT8" s="1666"/>
      <c r="BU8" s="1666"/>
      <c r="BV8" s="1666"/>
      <c r="BW8" s="1666"/>
      <c r="BX8" s="1666"/>
      <c r="BY8" s="1666"/>
      <c r="BZ8" s="1666"/>
      <c r="CA8" s="1666"/>
      <c r="CB8" s="1666"/>
      <c r="CC8" s="1666"/>
      <c r="CD8" s="1666"/>
      <c r="CE8" s="1666"/>
      <c r="CF8" s="1667"/>
      <c r="CG8" s="639"/>
      <c r="CH8" s="639"/>
    </row>
    <row r="9" spans="1:86" ht="13.5" customHeight="1">
      <c r="A9" s="638"/>
      <c r="B9" s="1643"/>
      <c r="C9" s="1643"/>
      <c r="D9" s="1643"/>
      <c r="E9" s="1643"/>
      <c r="F9" s="1643"/>
      <c r="G9" s="652"/>
      <c r="H9" s="638"/>
      <c r="I9" s="638"/>
      <c r="J9" s="638"/>
      <c r="K9" s="638"/>
      <c r="L9" s="638"/>
      <c r="M9" s="638"/>
      <c r="N9" s="638"/>
      <c r="O9" s="638"/>
      <c r="P9" s="638"/>
      <c r="Q9" s="638"/>
      <c r="R9" s="638"/>
      <c r="S9" s="638"/>
      <c r="T9" s="638"/>
      <c r="U9" s="638"/>
      <c r="V9" s="638"/>
      <c r="W9" s="638"/>
      <c r="X9" s="638"/>
      <c r="Y9" s="638"/>
      <c r="Z9" s="638"/>
      <c r="AA9" s="638"/>
      <c r="AB9" s="638"/>
      <c r="AC9" s="653"/>
      <c r="AD9" s="638"/>
      <c r="AE9" s="638"/>
      <c r="AF9" s="638"/>
      <c r="AG9" s="638"/>
      <c r="AH9" s="638"/>
      <c r="AI9" s="638"/>
      <c r="AJ9" s="638"/>
      <c r="AK9" s="638"/>
      <c r="AL9" s="638"/>
      <c r="AM9" s="638"/>
      <c r="AN9" s="638"/>
      <c r="AO9" s="638"/>
      <c r="AP9" s="638"/>
      <c r="AQ9" s="638"/>
      <c r="AR9" s="646"/>
      <c r="AS9" s="1643"/>
      <c r="AT9" s="1643"/>
      <c r="AU9" s="1643"/>
      <c r="AV9" s="1643"/>
      <c r="AW9" s="1643"/>
      <c r="AX9" s="647"/>
      <c r="AY9" s="1668"/>
      <c r="AZ9" s="1669"/>
      <c r="BA9" s="1669"/>
      <c r="BB9" s="1669"/>
      <c r="BC9" s="1669"/>
      <c r="BD9" s="1669"/>
      <c r="BE9" s="1669"/>
      <c r="BF9" s="1669"/>
      <c r="BG9" s="1669"/>
      <c r="BH9" s="1669"/>
      <c r="BI9" s="1669"/>
      <c r="BJ9" s="1669"/>
      <c r="BK9" s="1669"/>
      <c r="BL9" s="1669"/>
      <c r="BM9" s="1669"/>
      <c r="BN9" s="1669"/>
      <c r="BO9" s="1669"/>
      <c r="BP9" s="1669"/>
      <c r="BQ9" s="1669"/>
      <c r="BR9" s="1669"/>
      <c r="BS9" s="1669"/>
      <c r="BT9" s="1669"/>
      <c r="BU9" s="1669"/>
      <c r="BV9" s="1669"/>
      <c r="BW9" s="1669"/>
      <c r="BX9" s="1669"/>
      <c r="BY9" s="1669"/>
      <c r="BZ9" s="1669"/>
      <c r="CA9" s="1669"/>
      <c r="CB9" s="1669"/>
      <c r="CC9" s="1669"/>
      <c r="CD9" s="1669"/>
      <c r="CE9" s="1669"/>
      <c r="CF9" s="1670"/>
      <c r="CG9" s="639"/>
      <c r="CH9" s="639"/>
    </row>
    <row r="10" spans="1:86" ht="13.5" customHeight="1">
      <c r="A10" s="638"/>
      <c r="B10" s="1643"/>
      <c r="C10" s="1643"/>
      <c r="D10" s="1643"/>
      <c r="E10" s="1643"/>
      <c r="F10" s="1643"/>
      <c r="G10" s="1657"/>
      <c r="H10" s="1657"/>
      <c r="I10" s="1657"/>
      <c r="J10" s="1657"/>
      <c r="K10" s="1657"/>
      <c r="L10" s="1657"/>
      <c r="M10" s="1657"/>
      <c r="N10" s="1657"/>
      <c r="O10" s="1657"/>
      <c r="P10" s="1657"/>
      <c r="Q10" s="1657"/>
      <c r="R10" s="1657"/>
      <c r="S10" s="1657"/>
      <c r="T10" s="1657"/>
      <c r="U10" s="1657"/>
      <c r="V10" s="638"/>
      <c r="W10" s="638"/>
      <c r="X10" s="1632" t="s">
        <v>158</v>
      </c>
      <c r="Y10" s="1632"/>
      <c r="Z10" s="1632"/>
      <c r="AA10" s="1632"/>
      <c r="AB10" s="638"/>
      <c r="AC10" s="1671"/>
      <c r="AD10" s="1671"/>
      <c r="AE10" s="1671"/>
      <c r="AF10" s="1671"/>
      <c r="AG10" s="1671"/>
      <c r="AH10" s="1671"/>
      <c r="AI10" s="1671"/>
      <c r="AJ10" s="1671"/>
      <c r="AK10" s="1671"/>
      <c r="AL10" s="1671"/>
      <c r="AM10" s="1671"/>
      <c r="AN10" s="1671"/>
      <c r="AO10" s="1671"/>
      <c r="AP10" s="638"/>
      <c r="AQ10" s="638"/>
      <c r="AR10" s="650"/>
      <c r="AS10" s="1664"/>
      <c r="AT10" s="1664"/>
      <c r="AU10" s="1664"/>
      <c r="AV10" s="1664"/>
      <c r="AW10" s="1664"/>
      <c r="AX10" s="651"/>
      <c r="AY10" s="1659"/>
      <c r="AZ10" s="1660"/>
      <c r="BA10" s="1660"/>
      <c r="BB10" s="1660"/>
      <c r="BC10" s="1660"/>
      <c r="BD10" s="1660"/>
      <c r="BE10" s="1660"/>
      <c r="BF10" s="1660"/>
      <c r="BG10" s="1660"/>
      <c r="BH10" s="1660"/>
      <c r="BI10" s="1660"/>
      <c r="BJ10" s="1660"/>
      <c r="BK10" s="1660"/>
      <c r="BL10" s="1660"/>
      <c r="BM10" s="1660"/>
      <c r="BN10" s="1660"/>
      <c r="BO10" s="1660"/>
      <c r="BP10" s="1660"/>
      <c r="BQ10" s="1660"/>
      <c r="BR10" s="1660"/>
      <c r="BS10" s="1660"/>
      <c r="BT10" s="1660"/>
      <c r="BU10" s="1660"/>
      <c r="BV10" s="1660"/>
      <c r="BW10" s="1660"/>
      <c r="BX10" s="1660"/>
      <c r="BY10" s="1660"/>
      <c r="BZ10" s="1660"/>
      <c r="CA10" s="1660"/>
      <c r="CB10" s="1660"/>
      <c r="CC10" s="1660"/>
      <c r="CD10" s="1660"/>
      <c r="CE10" s="1660"/>
      <c r="CF10" s="1661"/>
      <c r="CG10" s="639"/>
      <c r="CH10" s="639"/>
    </row>
    <row r="11" spans="1:86" ht="13.5" customHeight="1">
      <c r="A11" s="638"/>
      <c r="B11" s="654"/>
      <c r="C11" s="652"/>
      <c r="D11" s="652"/>
      <c r="E11" s="652"/>
      <c r="F11" s="652"/>
      <c r="G11" s="652"/>
      <c r="H11" s="638"/>
      <c r="I11" s="638"/>
      <c r="J11" s="638"/>
      <c r="K11" s="638"/>
      <c r="L11" s="638"/>
      <c r="M11" s="638"/>
      <c r="N11" s="638"/>
      <c r="O11" s="638"/>
      <c r="P11" s="638"/>
      <c r="Q11" s="638"/>
      <c r="R11" s="638"/>
      <c r="S11" s="63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c r="AR11" s="643"/>
      <c r="AS11" s="1681" t="s">
        <v>413</v>
      </c>
      <c r="AT11" s="1681"/>
      <c r="AU11" s="1681"/>
      <c r="AV11" s="1681"/>
      <c r="AW11" s="1681"/>
      <c r="AX11" s="644"/>
      <c r="AY11" s="1634"/>
      <c r="AZ11" s="1635"/>
      <c r="BA11" s="1635"/>
      <c r="BB11" s="1635"/>
      <c r="BC11" s="1635"/>
      <c r="BD11" s="1635"/>
      <c r="BE11" s="1635"/>
      <c r="BF11" s="1635"/>
      <c r="BG11" s="1635"/>
      <c r="BH11" s="1635"/>
      <c r="BI11" s="1635"/>
      <c r="BJ11" s="1635"/>
      <c r="BK11" s="1635"/>
      <c r="BL11" s="1635"/>
      <c r="BM11" s="1635"/>
      <c r="BN11" s="1635"/>
      <c r="BO11" s="1635"/>
      <c r="BP11" s="1635"/>
      <c r="BQ11" s="1635"/>
      <c r="BR11" s="1635"/>
      <c r="BS11" s="1635"/>
      <c r="BT11" s="1635"/>
      <c r="BU11" s="1635"/>
      <c r="BV11" s="1635"/>
      <c r="BW11" s="1635"/>
      <c r="BX11" s="1635"/>
      <c r="BY11" s="1635"/>
      <c r="BZ11" s="1635"/>
      <c r="CA11" s="1635"/>
      <c r="CB11" s="1635"/>
      <c r="CC11" s="1635"/>
      <c r="CD11" s="1635"/>
      <c r="CE11" s="1635"/>
      <c r="CF11" s="1636"/>
      <c r="CG11" s="639"/>
      <c r="CH11" s="639"/>
    </row>
    <row r="12" spans="1:86" ht="13.5" customHeight="1">
      <c r="A12" s="638"/>
      <c r="B12" s="654"/>
      <c r="C12" s="652"/>
      <c r="D12" s="652"/>
      <c r="E12" s="652"/>
      <c r="F12" s="652"/>
      <c r="G12" s="652"/>
      <c r="H12" s="638"/>
      <c r="I12" s="638"/>
      <c r="J12" s="638"/>
      <c r="K12" s="638"/>
      <c r="L12" s="638"/>
      <c r="M12" s="638"/>
      <c r="N12" s="638"/>
      <c r="O12" s="638"/>
      <c r="P12" s="638"/>
      <c r="Q12" s="638"/>
      <c r="R12" s="638"/>
      <c r="S12" s="638"/>
      <c r="T12" s="638"/>
      <c r="U12" s="638"/>
      <c r="V12" s="638"/>
      <c r="W12" s="638"/>
      <c r="X12" s="638"/>
      <c r="Y12" s="638"/>
      <c r="Z12" s="638"/>
      <c r="AA12" s="638"/>
      <c r="AB12" s="638"/>
      <c r="AC12" s="1646"/>
      <c r="AD12" s="1646"/>
      <c r="AE12" s="1646"/>
      <c r="AF12" s="1646"/>
      <c r="AG12" s="1646"/>
      <c r="AH12" s="1646"/>
      <c r="AI12" s="1646"/>
      <c r="AJ12" s="1646"/>
      <c r="AK12" s="1646"/>
      <c r="AL12" s="1646"/>
      <c r="AM12" s="1646"/>
      <c r="AN12" s="1646"/>
      <c r="AO12" s="1646"/>
      <c r="AP12" s="653"/>
      <c r="AQ12" s="638"/>
      <c r="AR12" s="646"/>
      <c r="AS12" s="1672"/>
      <c r="AT12" s="1672"/>
      <c r="AU12" s="1672"/>
      <c r="AV12" s="1672"/>
      <c r="AW12" s="1672"/>
      <c r="AX12" s="647"/>
      <c r="AY12" s="1637"/>
      <c r="AZ12" s="1638"/>
      <c r="BA12" s="1638"/>
      <c r="BB12" s="1638"/>
      <c r="BC12" s="1638"/>
      <c r="BD12" s="1638"/>
      <c r="BE12" s="1638"/>
      <c r="BF12" s="1638"/>
      <c r="BG12" s="1638"/>
      <c r="BH12" s="1638"/>
      <c r="BI12" s="1638"/>
      <c r="BJ12" s="1638"/>
      <c r="BK12" s="1638"/>
      <c r="BL12" s="1638"/>
      <c r="BM12" s="1638"/>
      <c r="BN12" s="1638"/>
      <c r="BO12" s="1638"/>
      <c r="BP12" s="1638"/>
      <c r="BQ12" s="1638"/>
      <c r="BR12" s="1638"/>
      <c r="BS12" s="1638"/>
      <c r="BT12" s="1638"/>
      <c r="BU12" s="1638"/>
      <c r="BV12" s="1638"/>
      <c r="BW12" s="1638"/>
      <c r="BX12" s="1638"/>
      <c r="BY12" s="1638"/>
      <c r="BZ12" s="1638"/>
      <c r="CA12" s="1638"/>
      <c r="CB12" s="1638"/>
      <c r="CC12" s="1638"/>
      <c r="CD12" s="1638"/>
      <c r="CE12" s="1638"/>
      <c r="CF12" s="1639"/>
      <c r="CG12" s="639"/>
      <c r="CH12" s="639"/>
    </row>
    <row r="13" spans="1:86" ht="13.5" customHeight="1">
      <c r="A13" s="643"/>
      <c r="B13" s="1663" t="s">
        <v>1135</v>
      </c>
      <c r="C13" s="1631"/>
      <c r="D13" s="1631"/>
      <c r="E13" s="1631"/>
      <c r="F13" s="1631"/>
      <c r="G13" s="655"/>
      <c r="H13" s="1696"/>
      <c r="I13" s="1692"/>
      <c r="J13" s="1692"/>
      <c r="K13" s="1692"/>
      <c r="L13" s="1692"/>
      <c r="M13" s="1692"/>
      <c r="N13" s="1692"/>
      <c r="O13" s="1692"/>
      <c r="P13" s="1692"/>
      <c r="Q13" s="1692"/>
      <c r="R13" s="1692"/>
      <c r="S13" s="1692"/>
      <c r="T13" s="1692"/>
      <c r="U13" s="1693"/>
      <c r="V13" s="638"/>
      <c r="W13" s="638"/>
      <c r="X13" s="638"/>
      <c r="Y13" s="638"/>
      <c r="Z13" s="638"/>
      <c r="AA13" s="638"/>
      <c r="AB13" s="638"/>
      <c r="AC13" s="638"/>
      <c r="AD13" s="638"/>
      <c r="AE13" s="638"/>
      <c r="AF13" s="638"/>
      <c r="AG13" s="638"/>
      <c r="AH13" s="638"/>
      <c r="AI13" s="638"/>
      <c r="AJ13" s="638"/>
      <c r="AK13" s="638"/>
      <c r="AL13" s="638"/>
      <c r="AM13" s="638"/>
      <c r="AN13" s="638"/>
      <c r="AO13" s="638"/>
      <c r="AP13" s="638"/>
      <c r="AQ13" s="638"/>
      <c r="AR13" s="650"/>
      <c r="AS13" s="1682"/>
      <c r="AT13" s="1682"/>
      <c r="AU13" s="1682"/>
      <c r="AV13" s="1682"/>
      <c r="AW13" s="1682"/>
      <c r="AX13" s="651"/>
      <c r="AY13" s="1640"/>
      <c r="AZ13" s="1641"/>
      <c r="BA13" s="1641"/>
      <c r="BB13" s="1641"/>
      <c r="BC13" s="1641"/>
      <c r="BD13" s="1641"/>
      <c r="BE13" s="1641"/>
      <c r="BF13" s="1641"/>
      <c r="BG13" s="1641"/>
      <c r="BH13" s="1641"/>
      <c r="BI13" s="1641"/>
      <c r="BJ13" s="1641"/>
      <c r="BK13" s="1641"/>
      <c r="BL13" s="1641"/>
      <c r="BM13" s="1641"/>
      <c r="BN13" s="1641"/>
      <c r="BO13" s="1641"/>
      <c r="BP13" s="1641"/>
      <c r="BQ13" s="1641"/>
      <c r="BR13" s="1641"/>
      <c r="BS13" s="1641"/>
      <c r="BT13" s="1641"/>
      <c r="BU13" s="1641"/>
      <c r="BV13" s="1641"/>
      <c r="BW13" s="1641"/>
      <c r="BX13" s="1641"/>
      <c r="BY13" s="1641"/>
      <c r="BZ13" s="1641"/>
      <c r="CA13" s="1641"/>
      <c r="CB13" s="1641"/>
      <c r="CC13" s="1641"/>
      <c r="CD13" s="1641"/>
      <c r="CE13" s="1641"/>
      <c r="CF13" s="1642"/>
      <c r="CG13" s="639"/>
      <c r="CH13" s="639"/>
    </row>
    <row r="14" spans="1:86" ht="13.5" customHeight="1">
      <c r="A14" s="646"/>
      <c r="B14" s="1632"/>
      <c r="C14" s="1632"/>
      <c r="D14" s="1632"/>
      <c r="E14" s="1632"/>
      <c r="F14" s="1632"/>
      <c r="G14" s="652"/>
      <c r="H14" s="1697"/>
      <c r="I14" s="1698"/>
      <c r="J14" s="1698"/>
      <c r="K14" s="1698"/>
      <c r="L14" s="1698"/>
      <c r="M14" s="1698"/>
      <c r="N14" s="1698"/>
      <c r="O14" s="1698"/>
      <c r="P14" s="1698"/>
      <c r="Q14" s="1698"/>
      <c r="R14" s="1698"/>
      <c r="S14" s="1698"/>
      <c r="T14" s="1698"/>
      <c r="U14" s="1699"/>
      <c r="V14" s="638"/>
      <c r="W14" s="638"/>
      <c r="X14" s="638"/>
      <c r="Y14" s="638"/>
      <c r="Z14" s="638"/>
      <c r="AA14" s="638"/>
      <c r="AB14" s="638"/>
      <c r="AC14" s="1646"/>
      <c r="AD14" s="1646"/>
      <c r="AE14" s="1646"/>
      <c r="AF14" s="1646"/>
      <c r="AG14" s="1646"/>
      <c r="AH14" s="1646"/>
      <c r="AI14" s="1646"/>
      <c r="AJ14" s="1646"/>
      <c r="AK14" s="1646"/>
      <c r="AL14" s="1646"/>
      <c r="AM14" s="1646"/>
      <c r="AN14" s="1646"/>
      <c r="AO14" s="1646"/>
      <c r="AP14" s="653"/>
      <c r="AQ14" s="638"/>
      <c r="AR14" s="643"/>
      <c r="AS14" s="1631" t="s">
        <v>168</v>
      </c>
      <c r="AT14" s="1631"/>
      <c r="AU14" s="1631"/>
      <c r="AV14" s="1631"/>
      <c r="AW14" s="1631"/>
      <c r="AX14" s="644"/>
      <c r="AY14" s="1647" t="s">
        <v>1148</v>
      </c>
      <c r="AZ14" s="1648"/>
      <c r="BA14" s="1648"/>
      <c r="BB14" s="1648"/>
      <c r="BC14" s="1648"/>
      <c r="BD14" s="1648"/>
      <c r="BE14" s="1648"/>
      <c r="BF14" s="1648"/>
      <c r="BG14" s="1648"/>
      <c r="BH14" s="1648"/>
      <c r="BI14" s="1648"/>
      <c r="BJ14" s="1648"/>
      <c r="BK14" s="1648"/>
      <c r="BL14" s="1648"/>
      <c r="BM14" s="643"/>
      <c r="BN14" s="1631" t="s">
        <v>416</v>
      </c>
      <c r="BO14" s="1631"/>
      <c r="BP14" s="1631"/>
      <c r="BQ14" s="1631"/>
      <c r="BR14" s="1631"/>
      <c r="BS14" s="644"/>
      <c r="BT14" s="1653" t="s">
        <v>417</v>
      </c>
      <c r="BU14" s="1654"/>
      <c r="BV14" s="1654"/>
      <c r="BW14" s="1654"/>
      <c r="BX14" s="1654"/>
      <c r="BY14" s="1654"/>
      <c r="BZ14" s="1654"/>
      <c r="CA14" s="1654"/>
      <c r="CB14" s="1654"/>
      <c r="CC14" s="1654"/>
      <c r="CD14" s="1654"/>
      <c r="CE14" s="1654"/>
      <c r="CF14" s="1655"/>
      <c r="CG14" s="639"/>
      <c r="CH14" s="639"/>
    </row>
    <row r="15" spans="1:86" ht="13.5" customHeight="1">
      <c r="A15" s="646"/>
      <c r="B15" s="1632"/>
      <c r="C15" s="1632"/>
      <c r="D15" s="1632"/>
      <c r="E15" s="1632"/>
      <c r="F15" s="1632"/>
      <c r="G15" s="652"/>
      <c r="H15" s="1697"/>
      <c r="I15" s="1698"/>
      <c r="J15" s="1698"/>
      <c r="K15" s="1698"/>
      <c r="L15" s="1698"/>
      <c r="M15" s="1698"/>
      <c r="N15" s="1698"/>
      <c r="O15" s="1698"/>
      <c r="P15" s="1698"/>
      <c r="Q15" s="1698"/>
      <c r="R15" s="1698"/>
      <c r="S15" s="1698"/>
      <c r="T15" s="1698"/>
      <c r="U15" s="1699"/>
      <c r="V15" s="638"/>
      <c r="W15" s="638"/>
      <c r="X15" s="1672" t="s">
        <v>1136</v>
      </c>
      <c r="Y15" s="1673"/>
      <c r="Z15" s="1673"/>
      <c r="AA15" s="1673"/>
      <c r="AB15" s="638"/>
      <c r="AC15" s="638"/>
      <c r="AD15" s="638"/>
      <c r="AE15" s="638"/>
      <c r="AF15" s="638"/>
      <c r="AG15" s="638"/>
      <c r="AH15" s="638"/>
      <c r="AI15" s="638"/>
      <c r="AJ15" s="638"/>
      <c r="AK15" s="638"/>
      <c r="AL15" s="638"/>
      <c r="AM15" s="638"/>
      <c r="AN15" s="638"/>
      <c r="AO15" s="638"/>
      <c r="AP15" s="638"/>
      <c r="AQ15" s="638"/>
      <c r="AR15" s="646"/>
      <c r="AS15" s="1632"/>
      <c r="AT15" s="1632"/>
      <c r="AU15" s="1632"/>
      <c r="AV15" s="1632"/>
      <c r="AW15" s="1632"/>
      <c r="AX15" s="647"/>
      <c r="AY15" s="1649"/>
      <c r="AZ15" s="1650"/>
      <c r="BA15" s="1650"/>
      <c r="BB15" s="1650"/>
      <c r="BC15" s="1650"/>
      <c r="BD15" s="1650"/>
      <c r="BE15" s="1650"/>
      <c r="BF15" s="1650"/>
      <c r="BG15" s="1650"/>
      <c r="BH15" s="1650"/>
      <c r="BI15" s="1650"/>
      <c r="BJ15" s="1650"/>
      <c r="BK15" s="1650"/>
      <c r="BL15" s="1650"/>
      <c r="BM15" s="646"/>
      <c r="BN15" s="1632"/>
      <c r="BO15" s="1632"/>
      <c r="BP15" s="1632"/>
      <c r="BQ15" s="1632"/>
      <c r="BR15" s="1632"/>
      <c r="BS15" s="647"/>
      <c r="BT15" s="1656"/>
      <c r="BU15" s="1657"/>
      <c r="BV15" s="1657"/>
      <c r="BW15" s="1657"/>
      <c r="BX15" s="1657"/>
      <c r="BY15" s="1657"/>
      <c r="BZ15" s="1657"/>
      <c r="CA15" s="1657"/>
      <c r="CB15" s="1657"/>
      <c r="CC15" s="1657"/>
      <c r="CD15" s="1657"/>
      <c r="CE15" s="1657"/>
      <c r="CF15" s="1658"/>
      <c r="CG15" s="639"/>
      <c r="CH15" s="639"/>
    </row>
    <row r="16" spans="1:86" ht="31.5" customHeight="1">
      <c r="A16" s="650"/>
      <c r="B16" s="1633"/>
      <c r="C16" s="1633"/>
      <c r="D16" s="1633"/>
      <c r="E16" s="1633"/>
      <c r="F16" s="1633"/>
      <c r="G16" s="656"/>
      <c r="H16" s="1694"/>
      <c r="I16" s="1671"/>
      <c r="J16" s="1671"/>
      <c r="K16" s="1671"/>
      <c r="L16" s="1671"/>
      <c r="M16" s="1671"/>
      <c r="N16" s="1671"/>
      <c r="O16" s="1671"/>
      <c r="P16" s="1671"/>
      <c r="Q16" s="1671"/>
      <c r="R16" s="1671"/>
      <c r="S16" s="1671"/>
      <c r="T16" s="1671"/>
      <c r="U16" s="1695"/>
      <c r="V16" s="638"/>
      <c r="W16" s="638"/>
      <c r="X16" s="1673"/>
      <c r="Y16" s="1673"/>
      <c r="Z16" s="1673"/>
      <c r="AA16" s="1673"/>
      <c r="AB16" s="638"/>
      <c r="AC16" s="1671"/>
      <c r="AD16" s="1671"/>
      <c r="AE16" s="1671"/>
      <c r="AF16" s="1671"/>
      <c r="AG16" s="1671"/>
      <c r="AH16" s="1671"/>
      <c r="AI16" s="1671"/>
      <c r="AJ16" s="1671"/>
      <c r="AK16" s="1671"/>
      <c r="AL16" s="1671"/>
      <c r="AM16" s="1671"/>
      <c r="AN16" s="1671"/>
      <c r="AO16" s="1671"/>
      <c r="AP16" s="638"/>
      <c r="AQ16" s="638"/>
      <c r="AR16" s="650"/>
      <c r="AS16" s="1633"/>
      <c r="AT16" s="1633"/>
      <c r="AU16" s="1633"/>
      <c r="AV16" s="1633"/>
      <c r="AW16" s="1633"/>
      <c r="AX16" s="651"/>
      <c r="AY16" s="1651"/>
      <c r="AZ16" s="1652"/>
      <c r="BA16" s="1652"/>
      <c r="BB16" s="1652"/>
      <c r="BC16" s="1652"/>
      <c r="BD16" s="1652"/>
      <c r="BE16" s="1652"/>
      <c r="BF16" s="1652"/>
      <c r="BG16" s="1652"/>
      <c r="BH16" s="1652"/>
      <c r="BI16" s="1652"/>
      <c r="BJ16" s="1652"/>
      <c r="BK16" s="1652"/>
      <c r="BL16" s="1652"/>
      <c r="BM16" s="650"/>
      <c r="BN16" s="1633"/>
      <c r="BO16" s="1633"/>
      <c r="BP16" s="1633"/>
      <c r="BQ16" s="1633"/>
      <c r="BR16" s="1633"/>
      <c r="BS16" s="651"/>
      <c r="BT16" s="1659"/>
      <c r="BU16" s="1660"/>
      <c r="BV16" s="1660"/>
      <c r="BW16" s="1660"/>
      <c r="BX16" s="1660"/>
      <c r="BY16" s="1660"/>
      <c r="BZ16" s="1660"/>
      <c r="CA16" s="1660"/>
      <c r="CB16" s="1660"/>
      <c r="CC16" s="1660"/>
      <c r="CD16" s="1660"/>
      <c r="CE16" s="1660"/>
      <c r="CF16" s="1661"/>
      <c r="CG16" s="639"/>
      <c r="CH16" s="639"/>
    </row>
    <row r="17" spans="1:86" ht="13.5" customHeight="1">
      <c r="A17" s="638"/>
      <c r="B17" s="654"/>
      <c r="C17" s="652"/>
      <c r="D17" s="652"/>
      <c r="E17" s="652"/>
      <c r="F17" s="652"/>
      <c r="G17" s="652"/>
      <c r="H17" s="638"/>
      <c r="I17" s="638"/>
      <c r="J17" s="638"/>
      <c r="K17" s="638"/>
      <c r="L17" s="638"/>
      <c r="M17" s="638"/>
      <c r="N17" s="638"/>
      <c r="O17" s="638"/>
      <c r="P17" s="638"/>
      <c r="Q17" s="638"/>
      <c r="R17" s="638"/>
      <c r="S17" s="638"/>
      <c r="T17" s="638"/>
      <c r="U17" s="638"/>
      <c r="V17" s="638"/>
      <c r="W17" s="638"/>
      <c r="X17" s="652"/>
      <c r="Y17" s="652"/>
      <c r="Z17" s="652"/>
      <c r="AA17" s="652"/>
      <c r="AB17" s="638"/>
      <c r="AC17" s="638"/>
      <c r="AD17" s="638"/>
      <c r="AE17" s="638"/>
      <c r="AF17" s="638"/>
      <c r="AG17" s="638"/>
      <c r="AH17" s="638"/>
      <c r="AI17" s="638"/>
      <c r="AJ17" s="638"/>
      <c r="AK17" s="638"/>
      <c r="AL17" s="638"/>
      <c r="AM17" s="638"/>
      <c r="AN17" s="638"/>
      <c r="AO17" s="638"/>
      <c r="AP17" s="638"/>
      <c r="AQ17" s="638"/>
      <c r="AR17" s="657"/>
      <c r="AS17" s="657"/>
      <c r="AT17" s="657"/>
      <c r="AU17" s="657"/>
      <c r="AV17" s="657"/>
      <c r="AW17" s="657"/>
      <c r="AX17" s="657"/>
      <c r="AY17" s="657"/>
      <c r="AZ17" s="657"/>
      <c r="BA17" s="657"/>
      <c r="BB17" s="657"/>
      <c r="BC17" s="657"/>
      <c r="BD17" s="657"/>
      <c r="BE17" s="657"/>
      <c r="BF17" s="657"/>
      <c r="BG17" s="657"/>
      <c r="BH17" s="657"/>
      <c r="BI17" s="657"/>
      <c r="BJ17" s="657"/>
      <c r="BK17" s="657"/>
      <c r="BL17" s="657"/>
      <c r="BM17" s="657"/>
      <c r="BN17" s="657"/>
      <c r="BO17" s="657"/>
      <c r="BP17" s="657"/>
      <c r="BQ17" s="657"/>
      <c r="BR17" s="657"/>
      <c r="BS17" s="657"/>
      <c r="BT17" s="657"/>
      <c r="BU17" s="657"/>
      <c r="BV17" s="657"/>
      <c r="BW17" s="657"/>
      <c r="BX17" s="657"/>
      <c r="BY17" s="657"/>
      <c r="BZ17" s="657"/>
      <c r="CA17" s="657"/>
      <c r="CB17" s="657"/>
      <c r="CC17" s="657"/>
      <c r="CD17" s="657"/>
      <c r="CE17" s="657"/>
      <c r="CF17" s="657"/>
      <c r="CG17" s="639"/>
      <c r="CH17" s="639"/>
    </row>
    <row r="18" spans="1:86" ht="13.5" customHeight="1">
      <c r="A18" s="638"/>
      <c r="B18" s="654"/>
      <c r="C18" s="652"/>
      <c r="D18" s="652"/>
      <c r="E18" s="652"/>
      <c r="F18" s="652"/>
      <c r="G18" s="652"/>
      <c r="H18" s="638"/>
      <c r="I18" s="638"/>
      <c r="J18" s="638"/>
      <c r="K18" s="638"/>
      <c r="L18" s="638"/>
      <c r="M18" s="638"/>
      <c r="N18" s="638"/>
      <c r="O18" s="638"/>
      <c r="P18" s="638"/>
      <c r="Q18" s="638"/>
      <c r="R18" s="638"/>
      <c r="S18" s="638"/>
      <c r="T18" s="638"/>
      <c r="U18" s="638"/>
      <c r="V18" s="638"/>
      <c r="W18" s="638"/>
      <c r="X18" s="1632" t="s">
        <v>466</v>
      </c>
      <c r="Y18" s="1632"/>
      <c r="Z18" s="1632"/>
      <c r="AA18" s="1632"/>
      <c r="AB18" s="638"/>
      <c r="AC18" s="1674"/>
      <c r="AD18" s="1674"/>
      <c r="AE18" s="1674"/>
      <c r="AF18" s="1674"/>
      <c r="AG18" s="1674"/>
      <c r="AH18" s="1674"/>
      <c r="AI18" s="1674"/>
      <c r="AJ18" s="1674"/>
      <c r="AK18" s="1674"/>
      <c r="AL18" s="1674"/>
      <c r="AM18" s="1674"/>
      <c r="AN18" s="1674"/>
      <c r="AO18" s="1674"/>
      <c r="AP18" s="658"/>
      <c r="AQ18" s="638"/>
      <c r="AR18" s="643"/>
      <c r="AS18" s="1663" t="s">
        <v>405</v>
      </c>
      <c r="AT18" s="1663"/>
      <c r="AU18" s="1663"/>
      <c r="AV18" s="1663"/>
      <c r="AW18" s="1663"/>
      <c r="AX18" s="644"/>
      <c r="AY18" s="1675" t="s">
        <v>418</v>
      </c>
      <c r="AZ18" s="1676"/>
      <c r="BA18" s="1676"/>
      <c r="BB18" s="1676"/>
      <c r="BC18" s="1676"/>
      <c r="BD18" s="1676"/>
      <c r="BE18" s="1676"/>
      <c r="BF18" s="1676"/>
      <c r="BG18" s="1676"/>
      <c r="BH18" s="1677"/>
      <c r="BI18" s="1675" t="s">
        <v>407</v>
      </c>
      <c r="BJ18" s="1676"/>
      <c r="BK18" s="1676"/>
      <c r="BL18" s="1676"/>
      <c r="BM18" s="1676"/>
      <c r="BN18" s="1676"/>
      <c r="BO18" s="1676"/>
      <c r="BP18" s="1676"/>
      <c r="BQ18" s="1676"/>
      <c r="BR18" s="1676"/>
      <c r="BS18" s="1676"/>
      <c r="BT18" s="1676"/>
      <c r="BU18" s="1676"/>
      <c r="BV18" s="1677"/>
      <c r="BW18" s="1675" t="s">
        <v>408</v>
      </c>
      <c r="BX18" s="1676"/>
      <c r="BY18" s="1676"/>
      <c r="BZ18" s="1676"/>
      <c r="CA18" s="1676"/>
      <c r="CB18" s="1676"/>
      <c r="CC18" s="1676"/>
      <c r="CD18" s="1676"/>
      <c r="CE18" s="1676"/>
      <c r="CF18" s="1677"/>
      <c r="CG18" s="639"/>
      <c r="CH18" s="639"/>
    </row>
    <row r="19" spans="1:86" ht="13.5" customHeight="1">
      <c r="A19" s="638"/>
      <c r="B19" s="1683" t="s">
        <v>1137</v>
      </c>
      <c r="C19" s="1683"/>
      <c r="D19" s="1683"/>
      <c r="E19" s="1683"/>
      <c r="F19" s="1683"/>
      <c r="G19" s="1683"/>
      <c r="H19" s="1683"/>
      <c r="I19" s="1683"/>
      <c r="J19" s="1683"/>
      <c r="K19" s="1683"/>
      <c r="L19" s="1683"/>
      <c r="M19" s="1683"/>
      <c r="N19" s="1683"/>
      <c r="O19" s="1683"/>
      <c r="P19" s="1683"/>
      <c r="Q19" s="1683"/>
      <c r="R19" s="1683"/>
      <c r="S19" s="1683"/>
      <c r="T19" s="1683"/>
      <c r="U19" s="1683"/>
      <c r="V19" s="1683"/>
      <c r="W19" s="1683"/>
      <c r="X19" s="1683"/>
      <c r="Y19" s="1683"/>
      <c r="Z19" s="1683"/>
      <c r="AA19" s="1683"/>
      <c r="AB19" s="1683"/>
      <c r="AC19" s="1683"/>
      <c r="AD19" s="1683"/>
      <c r="AE19" s="1683"/>
      <c r="AF19" s="1683"/>
      <c r="AG19" s="1683"/>
      <c r="AH19" s="1683"/>
      <c r="AI19" s="1683"/>
      <c r="AJ19" s="1683"/>
      <c r="AK19" s="1683"/>
      <c r="AL19" s="1683"/>
      <c r="AM19" s="1683"/>
      <c r="AN19" s="1683"/>
      <c r="AO19" s="1683"/>
      <c r="AP19" s="659"/>
      <c r="AQ19" s="638"/>
      <c r="AR19" s="646"/>
      <c r="AS19" s="1643"/>
      <c r="AT19" s="1643"/>
      <c r="AU19" s="1643"/>
      <c r="AV19" s="1643"/>
      <c r="AW19" s="1643"/>
      <c r="AX19" s="647"/>
      <c r="AY19" s="1678"/>
      <c r="AZ19" s="1679"/>
      <c r="BA19" s="1679"/>
      <c r="BB19" s="1679"/>
      <c r="BC19" s="1679"/>
      <c r="BD19" s="1679"/>
      <c r="BE19" s="1679"/>
      <c r="BF19" s="1679"/>
      <c r="BG19" s="1679"/>
      <c r="BH19" s="1680"/>
      <c r="BI19" s="1678"/>
      <c r="BJ19" s="1679"/>
      <c r="BK19" s="1679"/>
      <c r="BL19" s="1679"/>
      <c r="BM19" s="1679"/>
      <c r="BN19" s="1679"/>
      <c r="BO19" s="1679"/>
      <c r="BP19" s="1679"/>
      <c r="BQ19" s="1679"/>
      <c r="BR19" s="1679"/>
      <c r="BS19" s="1679"/>
      <c r="BT19" s="1679"/>
      <c r="BU19" s="1679"/>
      <c r="BV19" s="1680"/>
      <c r="BW19" s="1678"/>
      <c r="BX19" s="1679"/>
      <c r="BY19" s="1679"/>
      <c r="BZ19" s="1679"/>
      <c r="CA19" s="1679"/>
      <c r="CB19" s="1679"/>
      <c r="CC19" s="1679"/>
      <c r="CD19" s="1679"/>
      <c r="CE19" s="1679"/>
      <c r="CF19" s="1680"/>
      <c r="CG19" s="639"/>
      <c r="CH19" s="639"/>
    </row>
    <row r="20" spans="1:86" ht="13.5" customHeight="1">
      <c r="A20" s="638"/>
      <c r="B20" s="1684"/>
      <c r="C20" s="1684"/>
      <c r="D20" s="1684"/>
      <c r="E20" s="1684"/>
      <c r="F20" s="1684"/>
      <c r="G20" s="1684"/>
      <c r="H20" s="1684"/>
      <c r="I20" s="1684"/>
      <c r="J20" s="1684"/>
      <c r="K20" s="1684"/>
      <c r="L20" s="1684"/>
      <c r="M20" s="1684"/>
      <c r="N20" s="1684"/>
      <c r="O20" s="1684"/>
      <c r="P20" s="1684"/>
      <c r="Q20" s="1684"/>
      <c r="R20" s="1684"/>
      <c r="S20" s="1684"/>
      <c r="T20" s="1684"/>
      <c r="U20" s="1684"/>
      <c r="V20" s="1684"/>
      <c r="W20" s="1684"/>
      <c r="X20" s="1684"/>
      <c r="Y20" s="1684"/>
      <c r="Z20" s="1684"/>
      <c r="AA20" s="1684"/>
      <c r="AB20" s="1684"/>
      <c r="AC20" s="1684"/>
      <c r="AD20" s="1684"/>
      <c r="AE20" s="1684"/>
      <c r="AF20" s="1684"/>
      <c r="AG20" s="1684"/>
      <c r="AH20" s="1684"/>
      <c r="AI20" s="1684"/>
      <c r="AJ20" s="1684"/>
      <c r="AK20" s="1684"/>
      <c r="AL20" s="1684"/>
      <c r="AM20" s="1684"/>
      <c r="AN20" s="1684"/>
      <c r="AO20" s="1684"/>
      <c r="AP20" s="659"/>
      <c r="AQ20" s="638"/>
      <c r="AR20" s="646"/>
      <c r="AS20" s="1643"/>
      <c r="AT20" s="1643"/>
      <c r="AU20" s="1643"/>
      <c r="AV20" s="1643"/>
      <c r="AW20" s="1643"/>
      <c r="AX20" s="647"/>
      <c r="AY20" s="1653" t="s">
        <v>409</v>
      </c>
      <c r="AZ20" s="1654"/>
      <c r="BA20" s="1654"/>
      <c r="BB20" s="1654"/>
      <c r="BC20" s="1654"/>
      <c r="BD20" s="1654"/>
      <c r="BE20" s="1654"/>
      <c r="BF20" s="1654"/>
      <c r="BG20" s="1654"/>
      <c r="BH20" s="1655"/>
      <c r="BI20" s="1685" t="s">
        <v>410</v>
      </c>
      <c r="BJ20" s="1686"/>
      <c r="BK20" s="1686"/>
      <c r="BL20" s="1686"/>
      <c r="BM20" s="1686"/>
      <c r="BN20" s="1687" t="s">
        <v>411</v>
      </c>
      <c r="BO20" s="1688"/>
      <c r="BP20" s="1688"/>
      <c r="BQ20" s="1688"/>
      <c r="BR20" s="1688"/>
      <c r="BS20" s="1688"/>
      <c r="BT20" s="1688"/>
      <c r="BU20" s="1688"/>
      <c r="BV20" s="1689"/>
      <c r="BW20" s="1653" t="s">
        <v>412</v>
      </c>
      <c r="BX20" s="1692"/>
      <c r="BY20" s="1692"/>
      <c r="BZ20" s="1692"/>
      <c r="CA20" s="1692"/>
      <c r="CB20" s="1692"/>
      <c r="CC20" s="1692"/>
      <c r="CD20" s="1692"/>
      <c r="CE20" s="1692"/>
      <c r="CF20" s="1693"/>
      <c r="CG20" s="639"/>
      <c r="CH20" s="639"/>
    </row>
    <row r="21" spans="1:86" ht="13.5" customHeight="1">
      <c r="A21" s="643"/>
      <c r="B21" s="1681" t="s">
        <v>413</v>
      </c>
      <c r="C21" s="1681"/>
      <c r="D21" s="1681"/>
      <c r="E21" s="1681"/>
      <c r="F21" s="1681"/>
      <c r="G21" s="644"/>
      <c r="H21" s="1696"/>
      <c r="I21" s="1692"/>
      <c r="J21" s="1692"/>
      <c r="K21" s="1692"/>
      <c r="L21" s="1692"/>
      <c r="M21" s="1692"/>
      <c r="N21" s="1692"/>
      <c r="O21" s="1692"/>
      <c r="P21" s="1692"/>
      <c r="Q21" s="1692"/>
      <c r="R21" s="1692"/>
      <c r="S21" s="1692"/>
      <c r="T21" s="1692"/>
      <c r="U21" s="1692"/>
      <c r="V21" s="1692"/>
      <c r="W21" s="1692"/>
      <c r="X21" s="1692"/>
      <c r="Y21" s="1692"/>
      <c r="Z21" s="1692"/>
      <c r="AA21" s="1692"/>
      <c r="AB21" s="1692"/>
      <c r="AC21" s="1692"/>
      <c r="AD21" s="1692"/>
      <c r="AE21" s="1692"/>
      <c r="AF21" s="1692"/>
      <c r="AG21" s="1692"/>
      <c r="AH21" s="1692"/>
      <c r="AI21" s="1692"/>
      <c r="AJ21" s="1692"/>
      <c r="AK21" s="1692"/>
      <c r="AL21" s="1692"/>
      <c r="AM21" s="1692"/>
      <c r="AN21" s="1692"/>
      <c r="AO21" s="1693"/>
      <c r="AP21" s="638"/>
      <c r="AQ21" s="638"/>
      <c r="AR21" s="646"/>
      <c r="AS21" s="1643"/>
      <c r="AT21" s="1643"/>
      <c r="AU21" s="1643"/>
      <c r="AV21" s="1643"/>
      <c r="AW21" s="1643"/>
      <c r="AX21" s="647"/>
      <c r="AY21" s="1659"/>
      <c r="AZ21" s="1660"/>
      <c r="BA21" s="1660"/>
      <c r="BB21" s="1660"/>
      <c r="BC21" s="1660"/>
      <c r="BD21" s="1660"/>
      <c r="BE21" s="1660"/>
      <c r="BF21" s="1660"/>
      <c r="BG21" s="1660"/>
      <c r="BH21" s="1661"/>
      <c r="BI21" s="1700" t="s">
        <v>414</v>
      </c>
      <c r="BJ21" s="1701"/>
      <c r="BK21" s="1701"/>
      <c r="BL21" s="1701"/>
      <c r="BM21" s="1701"/>
      <c r="BN21" s="1690"/>
      <c r="BO21" s="1690"/>
      <c r="BP21" s="1690"/>
      <c r="BQ21" s="1690"/>
      <c r="BR21" s="1690"/>
      <c r="BS21" s="1690"/>
      <c r="BT21" s="1690"/>
      <c r="BU21" s="1690"/>
      <c r="BV21" s="1691"/>
      <c r="BW21" s="1694"/>
      <c r="BX21" s="1671"/>
      <c r="BY21" s="1671"/>
      <c r="BZ21" s="1671"/>
      <c r="CA21" s="1671"/>
      <c r="CB21" s="1671"/>
      <c r="CC21" s="1671"/>
      <c r="CD21" s="1671"/>
      <c r="CE21" s="1671"/>
      <c r="CF21" s="1695"/>
      <c r="CG21" s="639"/>
      <c r="CH21" s="639"/>
    </row>
    <row r="22" spans="1:86" ht="13.5" customHeight="1">
      <c r="A22" s="646"/>
      <c r="B22" s="1672"/>
      <c r="C22" s="1672"/>
      <c r="D22" s="1672"/>
      <c r="E22" s="1672"/>
      <c r="F22" s="1672"/>
      <c r="G22" s="647"/>
      <c r="H22" s="1697"/>
      <c r="I22" s="1698"/>
      <c r="J22" s="1698"/>
      <c r="K22" s="1698"/>
      <c r="L22" s="1698"/>
      <c r="M22" s="1698"/>
      <c r="N22" s="1698"/>
      <c r="O22" s="1698"/>
      <c r="P22" s="1698"/>
      <c r="Q22" s="1698"/>
      <c r="R22" s="1698"/>
      <c r="S22" s="1698"/>
      <c r="T22" s="1698"/>
      <c r="U22" s="1698"/>
      <c r="V22" s="1698"/>
      <c r="W22" s="1698"/>
      <c r="X22" s="1698"/>
      <c r="Y22" s="1698"/>
      <c r="Z22" s="1698"/>
      <c r="AA22" s="1698"/>
      <c r="AB22" s="1698"/>
      <c r="AC22" s="1698"/>
      <c r="AD22" s="1698"/>
      <c r="AE22" s="1698"/>
      <c r="AF22" s="1698"/>
      <c r="AG22" s="1698"/>
      <c r="AH22" s="1698"/>
      <c r="AI22" s="1698"/>
      <c r="AJ22" s="1698"/>
      <c r="AK22" s="1698"/>
      <c r="AL22" s="1698"/>
      <c r="AM22" s="1698"/>
      <c r="AN22" s="1698"/>
      <c r="AO22" s="1699"/>
      <c r="AP22" s="638"/>
      <c r="AQ22" s="638"/>
      <c r="AR22" s="646"/>
      <c r="AS22" s="1643"/>
      <c r="AT22" s="1643"/>
      <c r="AU22" s="1643"/>
      <c r="AV22" s="1643"/>
      <c r="AW22" s="1643"/>
      <c r="AX22" s="647"/>
      <c r="AY22" s="1653" t="s">
        <v>409</v>
      </c>
      <c r="AZ22" s="1654"/>
      <c r="BA22" s="1654"/>
      <c r="BB22" s="1654"/>
      <c r="BC22" s="1654"/>
      <c r="BD22" s="1654"/>
      <c r="BE22" s="1654"/>
      <c r="BF22" s="1654"/>
      <c r="BG22" s="1654"/>
      <c r="BH22" s="1655"/>
      <c r="BI22" s="1685" t="s">
        <v>410</v>
      </c>
      <c r="BJ22" s="1686"/>
      <c r="BK22" s="1686"/>
      <c r="BL22" s="1686"/>
      <c r="BM22" s="1686"/>
      <c r="BN22" s="1687" t="s">
        <v>411</v>
      </c>
      <c r="BO22" s="1688"/>
      <c r="BP22" s="1688"/>
      <c r="BQ22" s="1688"/>
      <c r="BR22" s="1688"/>
      <c r="BS22" s="1688"/>
      <c r="BT22" s="1688"/>
      <c r="BU22" s="1688"/>
      <c r="BV22" s="1689"/>
      <c r="BW22" s="1653" t="s">
        <v>412</v>
      </c>
      <c r="BX22" s="1692"/>
      <c r="BY22" s="1692"/>
      <c r="BZ22" s="1692"/>
      <c r="CA22" s="1692"/>
      <c r="CB22" s="1692"/>
      <c r="CC22" s="1692"/>
      <c r="CD22" s="1692"/>
      <c r="CE22" s="1692"/>
      <c r="CF22" s="1693"/>
      <c r="CG22" s="639"/>
      <c r="CH22" s="639"/>
    </row>
    <row r="23" spans="1:86" ht="13.5" customHeight="1">
      <c r="A23" s="650"/>
      <c r="B23" s="1682"/>
      <c r="C23" s="1682"/>
      <c r="D23" s="1682"/>
      <c r="E23" s="1682"/>
      <c r="F23" s="1682"/>
      <c r="G23" s="651"/>
      <c r="H23" s="1694"/>
      <c r="I23" s="1671"/>
      <c r="J23" s="1671"/>
      <c r="K23" s="1671"/>
      <c r="L23" s="1671"/>
      <c r="M23" s="1671"/>
      <c r="N23" s="1671"/>
      <c r="O23" s="1671"/>
      <c r="P23" s="1671"/>
      <c r="Q23" s="1671"/>
      <c r="R23" s="1671"/>
      <c r="S23" s="1671"/>
      <c r="T23" s="1671"/>
      <c r="U23" s="1671"/>
      <c r="V23" s="1671"/>
      <c r="W23" s="1671"/>
      <c r="X23" s="1671"/>
      <c r="Y23" s="1671"/>
      <c r="Z23" s="1671"/>
      <c r="AA23" s="1671"/>
      <c r="AB23" s="1671"/>
      <c r="AC23" s="1671"/>
      <c r="AD23" s="1671"/>
      <c r="AE23" s="1671"/>
      <c r="AF23" s="1671"/>
      <c r="AG23" s="1671"/>
      <c r="AH23" s="1671"/>
      <c r="AI23" s="1671"/>
      <c r="AJ23" s="1671"/>
      <c r="AK23" s="1671"/>
      <c r="AL23" s="1671"/>
      <c r="AM23" s="1671"/>
      <c r="AN23" s="1671"/>
      <c r="AO23" s="1695"/>
      <c r="AP23" s="638"/>
      <c r="AQ23" s="638"/>
      <c r="AR23" s="650"/>
      <c r="AS23" s="1664"/>
      <c r="AT23" s="1664"/>
      <c r="AU23" s="1664"/>
      <c r="AV23" s="1664"/>
      <c r="AW23" s="1664"/>
      <c r="AX23" s="651"/>
      <c r="AY23" s="1659"/>
      <c r="AZ23" s="1660"/>
      <c r="BA23" s="1660"/>
      <c r="BB23" s="1660"/>
      <c r="BC23" s="1660"/>
      <c r="BD23" s="1660"/>
      <c r="BE23" s="1660"/>
      <c r="BF23" s="1660"/>
      <c r="BG23" s="1660"/>
      <c r="BH23" s="1661"/>
      <c r="BI23" s="1700" t="s">
        <v>414</v>
      </c>
      <c r="BJ23" s="1701"/>
      <c r="BK23" s="1701"/>
      <c r="BL23" s="1701"/>
      <c r="BM23" s="1701"/>
      <c r="BN23" s="1690"/>
      <c r="BO23" s="1690"/>
      <c r="BP23" s="1690"/>
      <c r="BQ23" s="1690"/>
      <c r="BR23" s="1690"/>
      <c r="BS23" s="1690"/>
      <c r="BT23" s="1690"/>
      <c r="BU23" s="1690"/>
      <c r="BV23" s="1691"/>
      <c r="BW23" s="1694"/>
      <c r="BX23" s="1671"/>
      <c r="BY23" s="1671"/>
      <c r="BZ23" s="1671"/>
      <c r="CA23" s="1671"/>
      <c r="CB23" s="1671"/>
      <c r="CC23" s="1671"/>
      <c r="CD23" s="1671"/>
      <c r="CE23" s="1671"/>
      <c r="CF23" s="1695"/>
      <c r="CG23" s="639"/>
      <c r="CH23" s="639"/>
    </row>
    <row r="24" spans="1:86" ht="13.5" customHeight="1">
      <c r="A24" s="646"/>
      <c r="B24" s="1631" t="s">
        <v>168</v>
      </c>
      <c r="C24" s="1631"/>
      <c r="D24" s="1631"/>
      <c r="E24" s="1631"/>
      <c r="F24" s="1631"/>
      <c r="G24" s="647"/>
      <c r="H24" s="1647" t="s">
        <v>1147</v>
      </c>
      <c r="I24" s="1648"/>
      <c r="J24" s="1648"/>
      <c r="K24" s="1648"/>
      <c r="L24" s="1648"/>
      <c r="M24" s="1648"/>
      <c r="N24" s="1648"/>
      <c r="O24" s="1648"/>
      <c r="P24" s="1648"/>
      <c r="Q24" s="1648"/>
      <c r="R24" s="1648"/>
      <c r="S24" s="1648"/>
      <c r="T24" s="1648"/>
      <c r="U24" s="1648"/>
      <c r="V24" s="660"/>
      <c r="W24" s="1663" t="s">
        <v>1138</v>
      </c>
      <c r="X24" s="1663"/>
      <c r="Y24" s="1663"/>
      <c r="Z24" s="1663"/>
      <c r="AA24" s="1663"/>
      <c r="AB24" s="644"/>
      <c r="AC24" s="1653" t="s">
        <v>417</v>
      </c>
      <c r="AD24" s="1654"/>
      <c r="AE24" s="1654"/>
      <c r="AF24" s="1654"/>
      <c r="AG24" s="1654"/>
      <c r="AH24" s="1654"/>
      <c r="AI24" s="1654"/>
      <c r="AJ24" s="1654"/>
      <c r="AK24" s="1654"/>
      <c r="AL24" s="1654"/>
      <c r="AM24" s="1654"/>
      <c r="AN24" s="1654"/>
      <c r="AO24" s="1655"/>
      <c r="AP24" s="661"/>
      <c r="AQ24" s="638"/>
      <c r="AR24" s="638"/>
      <c r="AS24" s="638"/>
      <c r="AT24" s="638"/>
      <c r="AU24" s="638"/>
      <c r="AV24" s="638"/>
      <c r="AW24" s="638"/>
      <c r="AX24" s="638"/>
      <c r="AY24" s="638"/>
      <c r="AZ24" s="638"/>
      <c r="BA24" s="638"/>
      <c r="BB24" s="638"/>
      <c r="BC24" s="638"/>
      <c r="BD24" s="638"/>
      <c r="BE24" s="638"/>
      <c r="BF24" s="638"/>
      <c r="BG24" s="638"/>
      <c r="BH24" s="638"/>
      <c r="BI24" s="638"/>
      <c r="BJ24" s="638"/>
      <c r="BK24" s="638"/>
      <c r="BL24" s="638"/>
      <c r="BM24" s="638"/>
      <c r="BN24" s="638"/>
      <c r="BO24" s="638"/>
      <c r="BP24" s="638"/>
      <c r="BQ24" s="638"/>
      <c r="BR24" s="638"/>
      <c r="BS24" s="638"/>
      <c r="BT24" s="638"/>
      <c r="BU24" s="638"/>
      <c r="BV24" s="638"/>
      <c r="BW24" s="638"/>
      <c r="BX24" s="638"/>
      <c r="BY24" s="638"/>
      <c r="BZ24" s="638"/>
      <c r="CA24" s="638"/>
      <c r="CB24" s="638"/>
      <c r="CC24" s="638"/>
      <c r="CD24" s="638"/>
      <c r="CE24" s="638"/>
      <c r="CF24" s="638"/>
      <c r="CG24" s="639"/>
      <c r="CH24" s="639"/>
    </row>
    <row r="25" spans="1:86" ht="13.5" customHeight="1">
      <c r="A25" s="646"/>
      <c r="B25" s="1632"/>
      <c r="C25" s="1632"/>
      <c r="D25" s="1632"/>
      <c r="E25" s="1632"/>
      <c r="F25" s="1632"/>
      <c r="G25" s="647"/>
      <c r="H25" s="1649"/>
      <c r="I25" s="1650"/>
      <c r="J25" s="1650"/>
      <c r="K25" s="1650"/>
      <c r="L25" s="1650"/>
      <c r="M25" s="1650"/>
      <c r="N25" s="1650"/>
      <c r="O25" s="1650"/>
      <c r="P25" s="1650"/>
      <c r="Q25" s="1650"/>
      <c r="R25" s="1650"/>
      <c r="S25" s="1650"/>
      <c r="T25" s="1650"/>
      <c r="U25" s="1650"/>
      <c r="V25" s="662"/>
      <c r="W25" s="1643"/>
      <c r="X25" s="1643"/>
      <c r="Y25" s="1643"/>
      <c r="Z25" s="1643"/>
      <c r="AA25" s="1643"/>
      <c r="AB25" s="647"/>
      <c r="AC25" s="1656"/>
      <c r="AD25" s="1657"/>
      <c r="AE25" s="1657"/>
      <c r="AF25" s="1657"/>
      <c r="AG25" s="1657"/>
      <c r="AH25" s="1657"/>
      <c r="AI25" s="1657"/>
      <c r="AJ25" s="1657"/>
      <c r="AK25" s="1657"/>
      <c r="AL25" s="1657"/>
      <c r="AM25" s="1657"/>
      <c r="AN25" s="1657"/>
      <c r="AO25" s="1658"/>
      <c r="AP25" s="661"/>
      <c r="AQ25" s="638"/>
      <c r="AR25" s="643"/>
      <c r="AS25" s="1702" t="s">
        <v>420</v>
      </c>
      <c r="AT25" s="1702"/>
      <c r="AU25" s="1702"/>
      <c r="AV25" s="1702"/>
      <c r="AW25" s="1702"/>
      <c r="AX25" s="644"/>
      <c r="AY25" s="663" t="s">
        <v>421</v>
      </c>
      <c r="AZ25" s="1702" t="s">
        <v>422</v>
      </c>
      <c r="BA25" s="1702"/>
      <c r="BB25" s="1702"/>
      <c r="BC25" s="1702"/>
      <c r="BD25" s="664"/>
      <c r="BE25" s="1702" t="s">
        <v>423</v>
      </c>
      <c r="BF25" s="1702"/>
      <c r="BG25" s="1702"/>
      <c r="BH25" s="1702"/>
      <c r="BI25" s="1702"/>
      <c r="BJ25" s="1702"/>
      <c r="BK25" s="1702"/>
      <c r="BL25" s="1702"/>
      <c r="BM25" s="1702"/>
      <c r="BN25" s="1702"/>
      <c r="BO25" s="1709" t="s">
        <v>424</v>
      </c>
      <c r="BP25" s="1709"/>
      <c r="BQ25" s="1709"/>
      <c r="BR25" s="1709"/>
      <c r="BS25" s="1709"/>
      <c r="BT25" s="1709"/>
      <c r="BU25" s="1709"/>
      <c r="BV25" s="1709"/>
      <c r="BW25" s="1709"/>
      <c r="BX25" s="1702" t="s">
        <v>425</v>
      </c>
      <c r="BY25" s="1702"/>
      <c r="BZ25" s="1702"/>
      <c r="CA25" s="1702"/>
      <c r="CB25" s="1702"/>
      <c r="CC25" s="1702"/>
      <c r="CD25" s="1702"/>
      <c r="CE25" s="1702"/>
      <c r="CF25" s="1710"/>
      <c r="CG25" s="639"/>
      <c r="CH25" s="639"/>
    </row>
    <row r="26" spans="1:86" ht="13.5" customHeight="1">
      <c r="A26" s="650"/>
      <c r="B26" s="1633"/>
      <c r="C26" s="1633"/>
      <c r="D26" s="1633"/>
      <c r="E26" s="1633"/>
      <c r="F26" s="1633"/>
      <c r="G26" s="651"/>
      <c r="H26" s="1651"/>
      <c r="I26" s="1652"/>
      <c r="J26" s="1652"/>
      <c r="K26" s="1652"/>
      <c r="L26" s="1652"/>
      <c r="M26" s="1652"/>
      <c r="N26" s="1652"/>
      <c r="O26" s="1652"/>
      <c r="P26" s="1652"/>
      <c r="Q26" s="1652"/>
      <c r="R26" s="1652"/>
      <c r="S26" s="1652"/>
      <c r="T26" s="1652"/>
      <c r="U26" s="1652"/>
      <c r="V26" s="665"/>
      <c r="W26" s="1664"/>
      <c r="X26" s="1664"/>
      <c r="Y26" s="1664"/>
      <c r="Z26" s="1664"/>
      <c r="AA26" s="1664"/>
      <c r="AB26" s="651"/>
      <c r="AC26" s="1659"/>
      <c r="AD26" s="1660"/>
      <c r="AE26" s="1660"/>
      <c r="AF26" s="1660"/>
      <c r="AG26" s="1660"/>
      <c r="AH26" s="1660"/>
      <c r="AI26" s="1660"/>
      <c r="AJ26" s="1660"/>
      <c r="AK26" s="1660"/>
      <c r="AL26" s="1660"/>
      <c r="AM26" s="1660"/>
      <c r="AN26" s="1660"/>
      <c r="AO26" s="1661"/>
      <c r="AP26" s="661"/>
      <c r="AQ26" s="638"/>
      <c r="AR26" s="646"/>
      <c r="AS26" s="1703"/>
      <c r="AT26" s="1703"/>
      <c r="AU26" s="1703"/>
      <c r="AV26" s="1703"/>
      <c r="AW26" s="1703"/>
      <c r="AX26" s="647"/>
      <c r="AY26" s="666"/>
      <c r="AZ26" s="1703"/>
      <c r="BA26" s="1703"/>
      <c r="BB26" s="1703"/>
      <c r="BC26" s="1703"/>
      <c r="BD26" s="667"/>
      <c r="BE26" s="1704"/>
      <c r="BF26" s="1704"/>
      <c r="BG26" s="1704"/>
      <c r="BH26" s="1704"/>
      <c r="BI26" s="1704"/>
      <c r="BJ26" s="1704"/>
      <c r="BK26" s="1704"/>
      <c r="BL26" s="1704"/>
      <c r="BM26" s="1704"/>
      <c r="BN26" s="1704"/>
      <c r="BO26" s="1709"/>
      <c r="BP26" s="1709"/>
      <c r="BQ26" s="1709"/>
      <c r="BR26" s="1709"/>
      <c r="BS26" s="1709"/>
      <c r="BT26" s="1709"/>
      <c r="BU26" s="1709"/>
      <c r="BV26" s="1709"/>
      <c r="BW26" s="1709"/>
      <c r="BX26" s="1704"/>
      <c r="BY26" s="1704"/>
      <c r="BZ26" s="1704"/>
      <c r="CA26" s="1704"/>
      <c r="CB26" s="1704"/>
      <c r="CC26" s="1704"/>
      <c r="CD26" s="1704"/>
      <c r="CE26" s="1704"/>
      <c r="CF26" s="1711"/>
      <c r="CG26" s="639"/>
      <c r="CH26" s="639"/>
    </row>
    <row r="27" spans="1:86" ht="13.5" customHeight="1">
      <c r="A27" s="638"/>
      <c r="B27" s="654"/>
      <c r="C27" s="652"/>
      <c r="D27" s="652"/>
      <c r="E27" s="652"/>
      <c r="F27" s="652"/>
      <c r="G27" s="652"/>
      <c r="H27" s="638"/>
      <c r="I27" s="638"/>
      <c r="J27" s="638"/>
      <c r="K27" s="638"/>
      <c r="L27" s="638"/>
      <c r="M27" s="638"/>
      <c r="N27" s="638"/>
      <c r="O27" s="638"/>
      <c r="P27" s="638"/>
      <c r="Q27" s="638"/>
      <c r="R27" s="638"/>
      <c r="S27" s="638"/>
      <c r="T27" s="638"/>
      <c r="U27" s="638"/>
      <c r="V27" s="638"/>
      <c r="W27" s="638"/>
      <c r="X27" s="652"/>
      <c r="Y27" s="652"/>
      <c r="Z27" s="652"/>
      <c r="AA27" s="652"/>
      <c r="AB27" s="638"/>
      <c r="AC27" s="658"/>
      <c r="AD27" s="658"/>
      <c r="AE27" s="658"/>
      <c r="AF27" s="658"/>
      <c r="AG27" s="658"/>
      <c r="AH27" s="658"/>
      <c r="AI27" s="658"/>
      <c r="AJ27" s="658"/>
      <c r="AK27" s="658"/>
      <c r="AL27" s="658"/>
      <c r="AM27" s="658"/>
      <c r="AN27" s="658"/>
      <c r="AO27" s="658"/>
      <c r="AP27" s="658"/>
      <c r="AQ27" s="638"/>
      <c r="AR27" s="646"/>
      <c r="AS27" s="1703"/>
      <c r="AT27" s="1703"/>
      <c r="AU27" s="1703"/>
      <c r="AV27" s="1703"/>
      <c r="AW27" s="1703"/>
      <c r="AX27" s="647"/>
      <c r="AY27" s="638"/>
      <c r="AZ27" s="1703"/>
      <c r="BA27" s="1703"/>
      <c r="BB27" s="1703"/>
      <c r="BC27" s="1703"/>
      <c r="BD27" s="647"/>
      <c r="BE27" s="1712" t="s">
        <v>430</v>
      </c>
      <c r="BF27" s="1712"/>
      <c r="BG27" s="1712"/>
      <c r="BH27" s="1712"/>
      <c r="BI27" s="1712"/>
      <c r="BJ27" s="1712"/>
      <c r="BK27" s="1712"/>
      <c r="BL27" s="1712"/>
      <c r="BM27" s="1712"/>
      <c r="BN27" s="1712"/>
      <c r="BO27" s="1714" t="s">
        <v>430</v>
      </c>
      <c r="BP27" s="1714"/>
      <c r="BQ27" s="1714"/>
      <c r="BR27" s="1714"/>
      <c r="BS27" s="1714"/>
      <c r="BT27" s="1714"/>
      <c r="BU27" s="1714"/>
      <c r="BV27" s="1714"/>
      <c r="BW27" s="1714"/>
      <c r="BX27" s="1712" t="s">
        <v>430</v>
      </c>
      <c r="BY27" s="1712"/>
      <c r="BZ27" s="1712"/>
      <c r="CA27" s="1712"/>
      <c r="CB27" s="1712"/>
      <c r="CC27" s="1712"/>
      <c r="CD27" s="1712"/>
      <c r="CE27" s="1712"/>
      <c r="CF27" s="1715"/>
      <c r="CG27" s="639"/>
      <c r="CH27" s="639"/>
    </row>
    <row r="28" spans="1:86" ht="13.5" customHeight="1">
      <c r="A28" s="643"/>
      <c r="B28" s="1663" t="s">
        <v>405</v>
      </c>
      <c r="C28" s="1663"/>
      <c r="D28" s="1663"/>
      <c r="E28" s="1663"/>
      <c r="F28" s="1663"/>
      <c r="G28" s="644"/>
      <c r="H28" s="1675" t="s">
        <v>418</v>
      </c>
      <c r="I28" s="1676"/>
      <c r="J28" s="1676"/>
      <c r="K28" s="1676"/>
      <c r="L28" s="1676"/>
      <c r="M28" s="1676"/>
      <c r="N28" s="1676"/>
      <c r="O28" s="1676"/>
      <c r="P28" s="1676"/>
      <c r="Q28" s="1677"/>
      <c r="R28" s="1675" t="s">
        <v>407</v>
      </c>
      <c r="S28" s="1676"/>
      <c r="T28" s="1676"/>
      <c r="U28" s="1676"/>
      <c r="V28" s="1676"/>
      <c r="W28" s="1676"/>
      <c r="X28" s="1676"/>
      <c r="Y28" s="1676"/>
      <c r="Z28" s="1676"/>
      <c r="AA28" s="1676"/>
      <c r="AB28" s="1676"/>
      <c r="AC28" s="1676"/>
      <c r="AD28" s="1676"/>
      <c r="AE28" s="1677"/>
      <c r="AF28" s="1675" t="s">
        <v>408</v>
      </c>
      <c r="AG28" s="1676"/>
      <c r="AH28" s="1676"/>
      <c r="AI28" s="1676"/>
      <c r="AJ28" s="1676"/>
      <c r="AK28" s="1676"/>
      <c r="AL28" s="1676"/>
      <c r="AM28" s="1676"/>
      <c r="AN28" s="1676"/>
      <c r="AO28" s="1677"/>
      <c r="AP28" s="666"/>
      <c r="AQ28" s="638"/>
      <c r="AR28" s="646"/>
      <c r="AS28" s="1703"/>
      <c r="AT28" s="1703"/>
      <c r="AU28" s="1703"/>
      <c r="AV28" s="1703"/>
      <c r="AW28" s="1703"/>
      <c r="AX28" s="647"/>
      <c r="AY28" s="638"/>
      <c r="AZ28" s="1703"/>
      <c r="BA28" s="1703"/>
      <c r="BB28" s="1703"/>
      <c r="BC28" s="1703"/>
      <c r="BD28" s="647"/>
      <c r="BE28" s="1713"/>
      <c r="BF28" s="1713"/>
      <c r="BG28" s="1713"/>
      <c r="BH28" s="1713"/>
      <c r="BI28" s="1713"/>
      <c r="BJ28" s="1713"/>
      <c r="BK28" s="1713"/>
      <c r="BL28" s="1713"/>
      <c r="BM28" s="1713"/>
      <c r="BN28" s="1713"/>
      <c r="BO28" s="1714"/>
      <c r="BP28" s="1714"/>
      <c r="BQ28" s="1714"/>
      <c r="BR28" s="1714"/>
      <c r="BS28" s="1714"/>
      <c r="BT28" s="1714"/>
      <c r="BU28" s="1714"/>
      <c r="BV28" s="1714"/>
      <c r="BW28" s="1714"/>
      <c r="BX28" s="1713"/>
      <c r="BY28" s="1713"/>
      <c r="BZ28" s="1713"/>
      <c r="CA28" s="1713"/>
      <c r="CB28" s="1713"/>
      <c r="CC28" s="1713"/>
      <c r="CD28" s="1713"/>
      <c r="CE28" s="1713"/>
      <c r="CF28" s="1716"/>
      <c r="CG28" s="639"/>
      <c r="CH28" s="639"/>
    </row>
    <row r="29" spans="1:86" ht="13.5" customHeight="1">
      <c r="A29" s="646"/>
      <c r="B29" s="1643"/>
      <c r="C29" s="1643"/>
      <c r="D29" s="1643"/>
      <c r="E29" s="1643"/>
      <c r="F29" s="1643"/>
      <c r="G29" s="647"/>
      <c r="H29" s="1678"/>
      <c r="I29" s="1679"/>
      <c r="J29" s="1679"/>
      <c r="K29" s="1679"/>
      <c r="L29" s="1679"/>
      <c r="M29" s="1679"/>
      <c r="N29" s="1679"/>
      <c r="O29" s="1679"/>
      <c r="P29" s="1679"/>
      <c r="Q29" s="1680"/>
      <c r="R29" s="1678"/>
      <c r="S29" s="1679"/>
      <c r="T29" s="1679"/>
      <c r="U29" s="1679"/>
      <c r="V29" s="1679"/>
      <c r="W29" s="1679"/>
      <c r="X29" s="1679"/>
      <c r="Y29" s="1679"/>
      <c r="Z29" s="1679"/>
      <c r="AA29" s="1679"/>
      <c r="AB29" s="1679"/>
      <c r="AC29" s="1679"/>
      <c r="AD29" s="1679"/>
      <c r="AE29" s="1680"/>
      <c r="AF29" s="1678"/>
      <c r="AG29" s="1679"/>
      <c r="AH29" s="1679"/>
      <c r="AI29" s="1679"/>
      <c r="AJ29" s="1679"/>
      <c r="AK29" s="1679"/>
      <c r="AL29" s="1679"/>
      <c r="AM29" s="1679"/>
      <c r="AN29" s="1679"/>
      <c r="AO29" s="1680"/>
      <c r="AP29" s="666"/>
      <c r="AQ29" s="638"/>
      <c r="AR29" s="646"/>
      <c r="AS29" s="1703"/>
      <c r="AT29" s="1703"/>
      <c r="AU29" s="1703"/>
      <c r="AV29" s="1703"/>
      <c r="AW29" s="1703"/>
      <c r="AX29" s="647"/>
      <c r="AY29" s="1705" t="s">
        <v>432</v>
      </c>
      <c r="AZ29" s="1492"/>
      <c r="BA29" s="1492"/>
      <c r="BB29" s="1492"/>
      <c r="BC29" s="1492"/>
      <c r="BD29" s="1493"/>
      <c r="BE29" s="1675" t="s">
        <v>433</v>
      </c>
      <c r="BF29" s="1676"/>
      <c r="BG29" s="1676"/>
      <c r="BH29" s="1676"/>
      <c r="BI29" s="1676"/>
      <c r="BJ29" s="1676"/>
      <c r="BK29" s="1676"/>
      <c r="BL29" s="1675" t="s">
        <v>423</v>
      </c>
      <c r="BM29" s="1676"/>
      <c r="BN29" s="1676"/>
      <c r="BO29" s="1676"/>
      <c r="BP29" s="1676"/>
      <c r="BQ29" s="1676"/>
      <c r="BR29" s="1676"/>
      <c r="BS29" s="1677"/>
      <c r="BT29" s="1675" t="s">
        <v>424</v>
      </c>
      <c r="BU29" s="1676"/>
      <c r="BV29" s="1676"/>
      <c r="BW29" s="1676"/>
      <c r="BX29" s="1676"/>
      <c r="BY29" s="1676"/>
      <c r="BZ29" s="1677"/>
      <c r="CA29" s="1675" t="s">
        <v>425</v>
      </c>
      <c r="CB29" s="1676"/>
      <c r="CC29" s="1676"/>
      <c r="CD29" s="1676"/>
      <c r="CE29" s="1676"/>
      <c r="CF29" s="1677"/>
      <c r="CG29" s="639"/>
      <c r="CH29" s="639"/>
    </row>
    <row r="30" spans="1:86" ht="13.5" customHeight="1">
      <c r="A30" s="646"/>
      <c r="B30" s="1643"/>
      <c r="C30" s="1643"/>
      <c r="D30" s="1643"/>
      <c r="E30" s="1643"/>
      <c r="F30" s="1643"/>
      <c r="G30" s="647"/>
      <c r="H30" s="1653" t="s">
        <v>409</v>
      </c>
      <c r="I30" s="1654"/>
      <c r="J30" s="1654"/>
      <c r="K30" s="1654"/>
      <c r="L30" s="1654"/>
      <c r="M30" s="1654"/>
      <c r="N30" s="1654"/>
      <c r="O30" s="1654"/>
      <c r="P30" s="1654"/>
      <c r="Q30" s="1655"/>
      <c r="R30" s="1685" t="s">
        <v>410</v>
      </c>
      <c r="S30" s="1686"/>
      <c r="T30" s="1686"/>
      <c r="U30" s="1686"/>
      <c r="V30" s="1686"/>
      <c r="W30" s="1687" t="s">
        <v>411</v>
      </c>
      <c r="X30" s="1688"/>
      <c r="Y30" s="1688"/>
      <c r="Z30" s="1688"/>
      <c r="AA30" s="1688"/>
      <c r="AB30" s="1688"/>
      <c r="AC30" s="1688"/>
      <c r="AD30" s="1688"/>
      <c r="AE30" s="1689"/>
      <c r="AF30" s="1653" t="s">
        <v>412</v>
      </c>
      <c r="AG30" s="1692"/>
      <c r="AH30" s="1692"/>
      <c r="AI30" s="1692"/>
      <c r="AJ30" s="1692"/>
      <c r="AK30" s="1692"/>
      <c r="AL30" s="1692"/>
      <c r="AM30" s="1692"/>
      <c r="AN30" s="1692"/>
      <c r="AO30" s="1693"/>
      <c r="AP30" s="638"/>
      <c r="AQ30" s="638"/>
      <c r="AR30" s="646"/>
      <c r="AS30" s="1703"/>
      <c r="AT30" s="1703"/>
      <c r="AU30" s="1703"/>
      <c r="AV30" s="1703"/>
      <c r="AW30" s="1703"/>
      <c r="AX30" s="647"/>
      <c r="AY30" s="1706"/>
      <c r="AZ30" s="1285"/>
      <c r="BA30" s="1285"/>
      <c r="BB30" s="1285"/>
      <c r="BC30" s="1285"/>
      <c r="BD30" s="1707"/>
      <c r="BE30" s="1678"/>
      <c r="BF30" s="1679"/>
      <c r="BG30" s="1679"/>
      <c r="BH30" s="1679"/>
      <c r="BI30" s="1679"/>
      <c r="BJ30" s="1679"/>
      <c r="BK30" s="1679"/>
      <c r="BL30" s="1678"/>
      <c r="BM30" s="1679"/>
      <c r="BN30" s="1679"/>
      <c r="BO30" s="1679"/>
      <c r="BP30" s="1679"/>
      <c r="BQ30" s="1679"/>
      <c r="BR30" s="1679"/>
      <c r="BS30" s="1680"/>
      <c r="BT30" s="1678"/>
      <c r="BU30" s="1679"/>
      <c r="BV30" s="1679"/>
      <c r="BW30" s="1679"/>
      <c r="BX30" s="1679"/>
      <c r="BY30" s="1679"/>
      <c r="BZ30" s="1680"/>
      <c r="CA30" s="1678"/>
      <c r="CB30" s="1679"/>
      <c r="CC30" s="1679"/>
      <c r="CD30" s="1679"/>
      <c r="CE30" s="1679"/>
      <c r="CF30" s="1680"/>
      <c r="CG30" s="639"/>
      <c r="CH30" s="639"/>
    </row>
    <row r="31" spans="1:86" ht="13.5" customHeight="1">
      <c r="A31" s="646"/>
      <c r="B31" s="1643"/>
      <c r="C31" s="1643"/>
      <c r="D31" s="1643"/>
      <c r="E31" s="1643"/>
      <c r="F31" s="1643"/>
      <c r="G31" s="647"/>
      <c r="H31" s="1659"/>
      <c r="I31" s="1660"/>
      <c r="J31" s="1660"/>
      <c r="K31" s="1660"/>
      <c r="L31" s="1660"/>
      <c r="M31" s="1660"/>
      <c r="N31" s="1660"/>
      <c r="O31" s="1660"/>
      <c r="P31" s="1660"/>
      <c r="Q31" s="1661"/>
      <c r="R31" s="1700" t="s">
        <v>414</v>
      </c>
      <c r="S31" s="1701"/>
      <c r="T31" s="1701"/>
      <c r="U31" s="1701"/>
      <c r="V31" s="1701"/>
      <c r="W31" s="1690"/>
      <c r="X31" s="1690"/>
      <c r="Y31" s="1690"/>
      <c r="Z31" s="1690"/>
      <c r="AA31" s="1690"/>
      <c r="AB31" s="1690"/>
      <c r="AC31" s="1690"/>
      <c r="AD31" s="1690"/>
      <c r="AE31" s="1691"/>
      <c r="AF31" s="1694"/>
      <c r="AG31" s="1671"/>
      <c r="AH31" s="1671"/>
      <c r="AI31" s="1671"/>
      <c r="AJ31" s="1671"/>
      <c r="AK31" s="1671"/>
      <c r="AL31" s="1671"/>
      <c r="AM31" s="1671"/>
      <c r="AN31" s="1671"/>
      <c r="AO31" s="1695"/>
      <c r="AP31" s="638"/>
      <c r="AQ31" s="638"/>
      <c r="AR31" s="646"/>
      <c r="AS31" s="1703"/>
      <c r="AT31" s="1703"/>
      <c r="AU31" s="1703"/>
      <c r="AV31" s="1703"/>
      <c r="AW31" s="1703"/>
      <c r="AX31" s="647"/>
      <c r="AY31" s="1706"/>
      <c r="AZ31" s="1285"/>
      <c r="BA31" s="1285"/>
      <c r="BB31" s="1285"/>
      <c r="BC31" s="1285"/>
      <c r="BD31" s="1707"/>
      <c r="BE31" s="1675"/>
      <c r="BF31" s="1676"/>
      <c r="BG31" s="1676"/>
      <c r="BH31" s="1676"/>
      <c r="BI31" s="1676"/>
      <c r="BJ31" s="1676"/>
      <c r="BK31" s="1676"/>
      <c r="BL31" s="1675"/>
      <c r="BM31" s="1676"/>
      <c r="BN31" s="1676"/>
      <c r="BO31" s="1676"/>
      <c r="BP31" s="1676"/>
      <c r="BQ31" s="1676"/>
      <c r="BR31" s="1676"/>
      <c r="BS31" s="1677"/>
      <c r="BT31" s="1675"/>
      <c r="BU31" s="1676"/>
      <c r="BV31" s="1676"/>
      <c r="BW31" s="1676"/>
      <c r="BX31" s="1676"/>
      <c r="BY31" s="1676"/>
      <c r="BZ31" s="1677"/>
      <c r="CA31" s="1675"/>
      <c r="CB31" s="1676"/>
      <c r="CC31" s="1676"/>
      <c r="CD31" s="1676"/>
      <c r="CE31" s="1676"/>
      <c r="CF31" s="1677"/>
      <c r="CG31" s="639"/>
      <c r="CH31" s="639"/>
    </row>
    <row r="32" spans="1:86" ht="13.5" customHeight="1">
      <c r="A32" s="646"/>
      <c r="B32" s="1643"/>
      <c r="C32" s="1643"/>
      <c r="D32" s="1643"/>
      <c r="E32" s="1643"/>
      <c r="F32" s="1643"/>
      <c r="G32" s="647"/>
      <c r="H32" s="1653" t="s">
        <v>409</v>
      </c>
      <c r="I32" s="1654"/>
      <c r="J32" s="1654"/>
      <c r="K32" s="1654"/>
      <c r="L32" s="1654"/>
      <c r="M32" s="1654"/>
      <c r="N32" s="1654"/>
      <c r="O32" s="1654"/>
      <c r="P32" s="1654"/>
      <c r="Q32" s="1655"/>
      <c r="R32" s="1685" t="s">
        <v>410</v>
      </c>
      <c r="S32" s="1686"/>
      <c r="T32" s="1686"/>
      <c r="U32" s="1686"/>
      <c r="V32" s="1686"/>
      <c r="W32" s="1687" t="s">
        <v>411</v>
      </c>
      <c r="X32" s="1688"/>
      <c r="Y32" s="1688"/>
      <c r="Z32" s="1688"/>
      <c r="AA32" s="1688"/>
      <c r="AB32" s="1688"/>
      <c r="AC32" s="1688"/>
      <c r="AD32" s="1688"/>
      <c r="AE32" s="1689"/>
      <c r="AF32" s="1653" t="s">
        <v>412</v>
      </c>
      <c r="AG32" s="1692"/>
      <c r="AH32" s="1692"/>
      <c r="AI32" s="1692"/>
      <c r="AJ32" s="1692"/>
      <c r="AK32" s="1692"/>
      <c r="AL32" s="1692"/>
      <c r="AM32" s="1692"/>
      <c r="AN32" s="1692"/>
      <c r="AO32" s="1693"/>
      <c r="AP32" s="638"/>
      <c r="AQ32" s="638"/>
      <c r="AR32" s="650"/>
      <c r="AS32" s="1704"/>
      <c r="AT32" s="1704"/>
      <c r="AU32" s="1704"/>
      <c r="AV32" s="1704"/>
      <c r="AW32" s="1704"/>
      <c r="AX32" s="651"/>
      <c r="AY32" s="1708"/>
      <c r="AZ32" s="1494"/>
      <c r="BA32" s="1494"/>
      <c r="BB32" s="1494"/>
      <c r="BC32" s="1494"/>
      <c r="BD32" s="1495"/>
      <c r="BE32" s="1678"/>
      <c r="BF32" s="1679"/>
      <c r="BG32" s="1679"/>
      <c r="BH32" s="1679"/>
      <c r="BI32" s="1679"/>
      <c r="BJ32" s="1679"/>
      <c r="BK32" s="1679"/>
      <c r="BL32" s="1678"/>
      <c r="BM32" s="1679"/>
      <c r="BN32" s="1679"/>
      <c r="BO32" s="1679"/>
      <c r="BP32" s="1679"/>
      <c r="BQ32" s="1679"/>
      <c r="BR32" s="1679"/>
      <c r="BS32" s="1680"/>
      <c r="BT32" s="1678"/>
      <c r="BU32" s="1679"/>
      <c r="BV32" s="1679"/>
      <c r="BW32" s="1679"/>
      <c r="BX32" s="1679"/>
      <c r="BY32" s="1679"/>
      <c r="BZ32" s="1680"/>
      <c r="CA32" s="1678"/>
      <c r="CB32" s="1679"/>
      <c r="CC32" s="1679"/>
      <c r="CD32" s="1679"/>
      <c r="CE32" s="1679"/>
      <c r="CF32" s="1680"/>
      <c r="CG32" s="639"/>
      <c r="CH32" s="639"/>
    </row>
    <row r="33" spans="1:86" ht="13.5" customHeight="1">
      <c r="A33" s="650"/>
      <c r="B33" s="1664"/>
      <c r="C33" s="1664"/>
      <c r="D33" s="1664"/>
      <c r="E33" s="1664"/>
      <c r="F33" s="1664"/>
      <c r="G33" s="651"/>
      <c r="H33" s="1659"/>
      <c r="I33" s="1660"/>
      <c r="J33" s="1660"/>
      <c r="K33" s="1660"/>
      <c r="L33" s="1660"/>
      <c r="M33" s="1660"/>
      <c r="N33" s="1660"/>
      <c r="O33" s="1660"/>
      <c r="P33" s="1660"/>
      <c r="Q33" s="1661"/>
      <c r="R33" s="1700" t="s">
        <v>414</v>
      </c>
      <c r="S33" s="1701"/>
      <c r="T33" s="1701"/>
      <c r="U33" s="1701"/>
      <c r="V33" s="1701"/>
      <c r="W33" s="1690"/>
      <c r="X33" s="1690"/>
      <c r="Y33" s="1690"/>
      <c r="Z33" s="1690"/>
      <c r="AA33" s="1690"/>
      <c r="AB33" s="1690"/>
      <c r="AC33" s="1690"/>
      <c r="AD33" s="1690"/>
      <c r="AE33" s="1691"/>
      <c r="AF33" s="1694"/>
      <c r="AG33" s="1671"/>
      <c r="AH33" s="1671"/>
      <c r="AI33" s="1671"/>
      <c r="AJ33" s="1671"/>
      <c r="AK33" s="1671"/>
      <c r="AL33" s="1671"/>
      <c r="AM33" s="1671"/>
      <c r="AN33" s="1671"/>
      <c r="AO33" s="1695"/>
      <c r="AP33" s="638"/>
      <c r="AQ33" s="638"/>
      <c r="CG33" s="639"/>
      <c r="CH33" s="639"/>
    </row>
    <row r="34" spans="1:86" ht="13.5" customHeight="1">
      <c r="A34" s="668"/>
      <c r="B34" s="669"/>
      <c r="C34" s="669"/>
      <c r="D34" s="669"/>
      <c r="E34" s="669"/>
      <c r="F34" s="669"/>
      <c r="G34" s="668"/>
      <c r="H34" s="668"/>
      <c r="I34" s="668"/>
      <c r="J34" s="668"/>
      <c r="K34" s="668"/>
      <c r="L34" s="668"/>
      <c r="M34" s="668"/>
      <c r="N34" s="668"/>
      <c r="O34" s="668"/>
      <c r="P34" s="668"/>
      <c r="Q34" s="668"/>
      <c r="R34" s="668"/>
      <c r="S34" s="668"/>
      <c r="T34" s="668"/>
      <c r="U34" s="668"/>
      <c r="V34" s="668"/>
      <c r="W34" s="668"/>
      <c r="X34" s="668"/>
      <c r="Y34" s="668"/>
      <c r="Z34" s="668"/>
      <c r="AA34" s="668"/>
      <c r="AB34" s="668"/>
      <c r="AC34" s="668"/>
      <c r="AD34" s="668"/>
      <c r="AE34" s="668"/>
      <c r="AF34" s="668"/>
      <c r="AG34" s="668"/>
      <c r="AH34" s="668"/>
      <c r="AI34" s="668"/>
      <c r="AJ34" s="668"/>
      <c r="AK34" s="668"/>
      <c r="AL34" s="668"/>
      <c r="AM34" s="668"/>
      <c r="AN34" s="668"/>
      <c r="AO34" s="668"/>
      <c r="AP34" s="638"/>
      <c r="AQ34" s="638"/>
      <c r="AR34" s="1717" t="s">
        <v>435</v>
      </c>
      <c r="AS34" s="1718"/>
      <c r="AT34" s="1718"/>
      <c r="AU34" s="1718"/>
      <c r="AV34" s="1718"/>
      <c r="AW34" s="1718"/>
      <c r="AX34" s="1718"/>
      <c r="AY34" s="1718"/>
      <c r="AZ34" s="1719"/>
      <c r="BA34" s="1675"/>
      <c r="BB34" s="1676"/>
      <c r="BC34" s="1676"/>
      <c r="BD34" s="1676"/>
      <c r="BE34" s="1676"/>
      <c r="BF34" s="1676"/>
      <c r="BG34" s="1676"/>
      <c r="BH34" s="1676"/>
      <c r="BI34" s="1676"/>
      <c r="BJ34" s="1676"/>
      <c r="BK34" s="1677"/>
      <c r="BL34" s="638"/>
      <c r="BM34" s="1717" t="s">
        <v>436</v>
      </c>
      <c r="BN34" s="1718"/>
      <c r="BO34" s="1718"/>
      <c r="BP34" s="1718"/>
      <c r="BQ34" s="1718"/>
      <c r="BR34" s="1718"/>
      <c r="BS34" s="1718"/>
      <c r="BT34" s="1718"/>
      <c r="BU34" s="1719"/>
      <c r="BV34" s="1675"/>
      <c r="BW34" s="1676"/>
      <c r="BX34" s="1676"/>
      <c r="BY34" s="1676"/>
      <c r="BZ34" s="1676"/>
      <c r="CA34" s="1676"/>
      <c r="CB34" s="1676"/>
      <c r="CC34" s="1676"/>
      <c r="CD34" s="1676"/>
      <c r="CE34" s="1676"/>
      <c r="CF34" s="1677"/>
      <c r="CG34" s="639"/>
      <c r="CH34" s="639"/>
    </row>
    <row r="35" spans="1:86" ht="13.5" customHeight="1">
      <c r="A35" s="643"/>
      <c r="B35" s="1702" t="s">
        <v>420</v>
      </c>
      <c r="C35" s="1702"/>
      <c r="D35" s="1702"/>
      <c r="E35" s="1702"/>
      <c r="F35" s="1702"/>
      <c r="G35" s="644"/>
      <c r="H35" s="663" t="s">
        <v>421</v>
      </c>
      <c r="I35" s="1702" t="s">
        <v>422</v>
      </c>
      <c r="J35" s="1702"/>
      <c r="K35" s="1702"/>
      <c r="L35" s="1702"/>
      <c r="M35" s="664"/>
      <c r="N35" s="1702" t="s">
        <v>423</v>
      </c>
      <c r="O35" s="1702"/>
      <c r="P35" s="1702"/>
      <c r="Q35" s="1702"/>
      <c r="R35" s="1702"/>
      <c r="S35" s="1702"/>
      <c r="T35" s="1702"/>
      <c r="U35" s="1702"/>
      <c r="V35" s="1702"/>
      <c r="W35" s="1702"/>
      <c r="X35" s="1709" t="s">
        <v>424</v>
      </c>
      <c r="Y35" s="1709"/>
      <c r="Z35" s="1709"/>
      <c r="AA35" s="1709"/>
      <c r="AB35" s="1709"/>
      <c r="AC35" s="1709"/>
      <c r="AD35" s="1709"/>
      <c r="AE35" s="1709"/>
      <c r="AF35" s="1709"/>
      <c r="AG35" s="1702" t="s">
        <v>425</v>
      </c>
      <c r="AH35" s="1702"/>
      <c r="AI35" s="1702"/>
      <c r="AJ35" s="1702"/>
      <c r="AK35" s="1702"/>
      <c r="AL35" s="1702"/>
      <c r="AM35" s="1702"/>
      <c r="AN35" s="1702"/>
      <c r="AO35" s="1710"/>
      <c r="AP35" s="638"/>
      <c r="AQ35" s="638"/>
      <c r="AR35" s="1720"/>
      <c r="AS35" s="1721"/>
      <c r="AT35" s="1721"/>
      <c r="AU35" s="1721"/>
      <c r="AV35" s="1721"/>
      <c r="AW35" s="1721"/>
      <c r="AX35" s="1721"/>
      <c r="AY35" s="1721"/>
      <c r="AZ35" s="1722"/>
      <c r="BA35" s="1723"/>
      <c r="BB35" s="1724"/>
      <c r="BC35" s="1724"/>
      <c r="BD35" s="1724"/>
      <c r="BE35" s="1724"/>
      <c r="BF35" s="1724"/>
      <c r="BG35" s="1724"/>
      <c r="BH35" s="1724"/>
      <c r="BI35" s="1724"/>
      <c r="BJ35" s="1724"/>
      <c r="BK35" s="1725"/>
      <c r="BL35" s="638"/>
      <c r="BM35" s="1720"/>
      <c r="BN35" s="1721"/>
      <c r="BO35" s="1721"/>
      <c r="BP35" s="1721"/>
      <c r="BQ35" s="1721"/>
      <c r="BR35" s="1721"/>
      <c r="BS35" s="1721"/>
      <c r="BT35" s="1721"/>
      <c r="BU35" s="1722"/>
      <c r="BV35" s="1723"/>
      <c r="BW35" s="1724"/>
      <c r="BX35" s="1724"/>
      <c r="BY35" s="1724"/>
      <c r="BZ35" s="1724"/>
      <c r="CA35" s="1724"/>
      <c r="CB35" s="1724"/>
      <c r="CC35" s="1724"/>
      <c r="CD35" s="1724"/>
      <c r="CE35" s="1724"/>
      <c r="CF35" s="1725"/>
      <c r="CG35" s="639"/>
      <c r="CH35" s="639"/>
    </row>
    <row r="36" spans="1:86" ht="13.5" customHeight="1">
      <c r="A36" s="646"/>
      <c r="B36" s="1703"/>
      <c r="C36" s="1703"/>
      <c r="D36" s="1703"/>
      <c r="E36" s="1703"/>
      <c r="F36" s="1703"/>
      <c r="G36" s="647"/>
      <c r="H36" s="666"/>
      <c r="I36" s="1703"/>
      <c r="J36" s="1703"/>
      <c r="K36" s="1703"/>
      <c r="L36" s="1703"/>
      <c r="M36" s="667"/>
      <c r="N36" s="1704"/>
      <c r="O36" s="1704"/>
      <c r="P36" s="1704"/>
      <c r="Q36" s="1704"/>
      <c r="R36" s="1704"/>
      <c r="S36" s="1704"/>
      <c r="T36" s="1704"/>
      <c r="U36" s="1704"/>
      <c r="V36" s="1704"/>
      <c r="W36" s="1704"/>
      <c r="X36" s="1709"/>
      <c r="Y36" s="1709"/>
      <c r="Z36" s="1709"/>
      <c r="AA36" s="1709"/>
      <c r="AB36" s="1709"/>
      <c r="AC36" s="1709"/>
      <c r="AD36" s="1709"/>
      <c r="AE36" s="1709"/>
      <c r="AF36" s="1709"/>
      <c r="AG36" s="1704"/>
      <c r="AH36" s="1704"/>
      <c r="AI36" s="1704"/>
      <c r="AJ36" s="1704"/>
      <c r="AK36" s="1704"/>
      <c r="AL36" s="1704"/>
      <c r="AM36" s="1704"/>
      <c r="AN36" s="1704"/>
      <c r="AO36" s="1711"/>
      <c r="AP36" s="638"/>
      <c r="AQ36" s="638"/>
      <c r="AR36" s="646"/>
      <c r="AS36" s="638"/>
      <c r="AT36" s="1705" t="s">
        <v>437</v>
      </c>
      <c r="AU36" s="1702"/>
      <c r="AV36" s="1702"/>
      <c r="AW36" s="1702"/>
      <c r="AX36" s="1702"/>
      <c r="AY36" s="1702"/>
      <c r="AZ36" s="1710"/>
      <c r="BA36" s="1675"/>
      <c r="BB36" s="1676"/>
      <c r="BC36" s="1676"/>
      <c r="BD36" s="1676"/>
      <c r="BE36" s="1676"/>
      <c r="BF36" s="1676"/>
      <c r="BG36" s="1676"/>
      <c r="BH36" s="1676"/>
      <c r="BI36" s="1676"/>
      <c r="BJ36" s="1676"/>
      <c r="BK36" s="1677"/>
      <c r="BL36" s="638"/>
      <c r="BM36" s="1717" t="s">
        <v>438</v>
      </c>
      <c r="BN36" s="1718"/>
      <c r="BO36" s="1718"/>
      <c r="BP36" s="1718"/>
      <c r="BQ36" s="1718"/>
      <c r="BR36" s="1718"/>
      <c r="BS36" s="1718"/>
      <c r="BT36" s="1718"/>
      <c r="BU36" s="1719"/>
      <c r="BV36" s="1675"/>
      <c r="BW36" s="1676"/>
      <c r="BX36" s="1676"/>
      <c r="BY36" s="1676"/>
      <c r="BZ36" s="1676"/>
      <c r="CA36" s="1676"/>
      <c r="CB36" s="1676"/>
      <c r="CC36" s="1676"/>
      <c r="CD36" s="1676"/>
      <c r="CE36" s="1676"/>
      <c r="CF36" s="1677"/>
      <c r="CG36" s="639"/>
      <c r="CH36" s="639"/>
    </row>
    <row r="37" spans="1:86" ht="13.5" customHeight="1">
      <c r="A37" s="646"/>
      <c r="B37" s="1703"/>
      <c r="C37" s="1703"/>
      <c r="D37" s="1703"/>
      <c r="E37" s="1703"/>
      <c r="F37" s="1703"/>
      <c r="G37" s="647"/>
      <c r="H37" s="638"/>
      <c r="I37" s="1703"/>
      <c r="J37" s="1703"/>
      <c r="K37" s="1703"/>
      <c r="L37" s="1703"/>
      <c r="M37" s="647"/>
      <c r="N37" s="1712" t="s">
        <v>430</v>
      </c>
      <c r="O37" s="1712"/>
      <c r="P37" s="1712"/>
      <c r="Q37" s="1712"/>
      <c r="R37" s="1712"/>
      <c r="S37" s="1712"/>
      <c r="T37" s="1712"/>
      <c r="U37" s="1712"/>
      <c r="V37" s="1712"/>
      <c r="W37" s="1712"/>
      <c r="X37" s="1714" t="s">
        <v>430</v>
      </c>
      <c r="Y37" s="1714"/>
      <c r="Z37" s="1714"/>
      <c r="AA37" s="1714"/>
      <c r="AB37" s="1714"/>
      <c r="AC37" s="1714"/>
      <c r="AD37" s="1714"/>
      <c r="AE37" s="1714"/>
      <c r="AF37" s="1714"/>
      <c r="AG37" s="1712" t="s">
        <v>430</v>
      </c>
      <c r="AH37" s="1712"/>
      <c r="AI37" s="1712"/>
      <c r="AJ37" s="1712"/>
      <c r="AK37" s="1712"/>
      <c r="AL37" s="1712"/>
      <c r="AM37" s="1712"/>
      <c r="AN37" s="1712"/>
      <c r="AO37" s="1715"/>
      <c r="AP37" s="638"/>
      <c r="AQ37" s="638"/>
      <c r="AR37" s="646"/>
      <c r="AS37" s="638"/>
      <c r="AT37" s="1726"/>
      <c r="AU37" s="1703"/>
      <c r="AV37" s="1703"/>
      <c r="AW37" s="1703"/>
      <c r="AX37" s="1703"/>
      <c r="AY37" s="1703"/>
      <c r="AZ37" s="1727"/>
      <c r="BA37" s="1723"/>
      <c r="BB37" s="1724"/>
      <c r="BC37" s="1724"/>
      <c r="BD37" s="1724"/>
      <c r="BE37" s="1724"/>
      <c r="BF37" s="1724"/>
      <c r="BG37" s="1724"/>
      <c r="BH37" s="1724"/>
      <c r="BI37" s="1724"/>
      <c r="BJ37" s="1724"/>
      <c r="BK37" s="1725"/>
      <c r="BL37" s="638"/>
      <c r="BM37" s="1720"/>
      <c r="BN37" s="1721"/>
      <c r="BO37" s="1721"/>
      <c r="BP37" s="1721"/>
      <c r="BQ37" s="1721"/>
      <c r="BR37" s="1721"/>
      <c r="BS37" s="1721"/>
      <c r="BT37" s="1721"/>
      <c r="BU37" s="1722"/>
      <c r="BV37" s="1723"/>
      <c r="BW37" s="1724"/>
      <c r="BX37" s="1724"/>
      <c r="BY37" s="1724"/>
      <c r="BZ37" s="1724"/>
      <c r="CA37" s="1724"/>
      <c r="CB37" s="1724"/>
      <c r="CC37" s="1724"/>
      <c r="CD37" s="1724"/>
      <c r="CE37" s="1724"/>
      <c r="CF37" s="1725"/>
      <c r="CG37" s="639"/>
      <c r="CH37" s="639"/>
    </row>
    <row r="38" spans="1:86" ht="13.5" customHeight="1">
      <c r="A38" s="646"/>
      <c r="B38" s="1703"/>
      <c r="C38" s="1703"/>
      <c r="D38" s="1703"/>
      <c r="E38" s="1703"/>
      <c r="F38" s="1703"/>
      <c r="G38" s="647"/>
      <c r="H38" s="638"/>
      <c r="I38" s="1703"/>
      <c r="J38" s="1703"/>
      <c r="K38" s="1703"/>
      <c r="L38" s="1703"/>
      <c r="M38" s="647"/>
      <c r="N38" s="1713"/>
      <c r="O38" s="1713"/>
      <c r="P38" s="1713"/>
      <c r="Q38" s="1713"/>
      <c r="R38" s="1713"/>
      <c r="S38" s="1713"/>
      <c r="T38" s="1713"/>
      <c r="U38" s="1713"/>
      <c r="V38" s="1713"/>
      <c r="W38" s="1713"/>
      <c r="X38" s="1714"/>
      <c r="Y38" s="1714"/>
      <c r="Z38" s="1714"/>
      <c r="AA38" s="1714"/>
      <c r="AB38" s="1714"/>
      <c r="AC38" s="1714"/>
      <c r="AD38" s="1714"/>
      <c r="AE38" s="1714"/>
      <c r="AF38" s="1714"/>
      <c r="AG38" s="1713"/>
      <c r="AH38" s="1713"/>
      <c r="AI38" s="1713"/>
      <c r="AJ38" s="1713"/>
      <c r="AK38" s="1713"/>
      <c r="AL38" s="1713"/>
      <c r="AM38" s="1713"/>
      <c r="AN38" s="1713"/>
      <c r="AO38" s="1716"/>
      <c r="AP38" s="638"/>
      <c r="AQ38" s="638"/>
      <c r="AR38" s="1717" t="s">
        <v>439</v>
      </c>
      <c r="AS38" s="1718"/>
      <c r="AT38" s="1718"/>
      <c r="AU38" s="1718"/>
      <c r="AV38" s="1718"/>
      <c r="AW38" s="1718"/>
      <c r="AX38" s="1718"/>
      <c r="AY38" s="1718"/>
      <c r="AZ38" s="1719"/>
      <c r="BA38" s="1728" t="s">
        <v>440</v>
      </c>
      <c r="BB38" s="1729"/>
      <c r="BC38" s="1729"/>
      <c r="BD38" s="1729"/>
      <c r="BE38" s="1729"/>
      <c r="BF38" s="1729"/>
      <c r="BG38" s="1729"/>
      <c r="BH38" s="1729"/>
      <c r="BI38" s="1729"/>
      <c r="BJ38" s="1729"/>
      <c r="BK38" s="1730"/>
      <c r="BL38" s="638"/>
      <c r="BM38" s="1717" t="s">
        <v>441</v>
      </c>
      <c r="BN38" s="1718"/>
      <c r="BO38" s="1718"/>
      <c r="BP38" s="1718"/>
      <c r="BQ38" s="1718"/>
      <c r="BR38" s="1718"/>
      <c r="BS38" s="1718"/>
      <c r="BT38" s="1718"/>
      <c r="BU38" s="1719"/>
      <c r="BV38" s="1675"/>
      <c r="BW38" s="1676"/>
      <c r="BX38" s="1676"/>
      <c r="BY38" s="1676"/>
      <c r="BZ38" s="1676"/>
      <c r="CA38" s="1676"/>
      <c r="CB38" s="1676"/>
      <c r="CC38" s="1676"/>
      <c r="CD38" s="1676"/>
      <c r="CE38" s="1676"/>
      <c r="CF38" s="1677"/>
      <c r="CG38" s="639"/>
      <c r="CH38" s="639"/>
    </row>
    <row r="39" spans="1:86" ht="13.5" customHeight="1">
      <c r="A39" s="646"/>
      <c r="B39" s="1703"/>
      <c r="C39" s="1703"/>
      <c r="D39" s="1703"/>
      <c r="E39" s="1703"/>
      <c r="F39" s="1703"/>
      <c r="G39" s="647"/>
      <c r="H39" s="1705" t="s">
        <v>432</v>
      </c>
      <c r="I39" s="1492"/>
      <c r="J39" s="1492"/>
      <c r="K39" s="1492"/>
      <c r="L39" s="1492"/>
      <c r="M39" s="1493"/>
      <c r="N39" s="1675" t="s">
        <v>433</v>
      </c>
      <c r="O39" s="1676"/>
      <c r="P39" s="1676"/>
      <c r="Q39" s="1676"/>
      <c r="R39" s="1676"/>
      <c r="S39" s="1676"/>
      <c r="T39" s="1676"/>
      <c r="U39" s="1675" t="s">
        <v>423</v>
      </c>
      <c r="V39" s="1676"/>
      <c r="W39" s="1676"/>
      <c r="X39" s="1676"/>
      <c r="Y39" s="1676"/>
      <c r="Z39" s="1676"/>
      <c r="AA39" s="1676"/>
      <c r="AB39" s="1677"/>
      <c r="AC39" s="1675" t="s">
        <v>424</v>
      </c>
      <c r="AD39" s="1676"/>
      <c r="AE39" s="1676"/>
      <c r="AF39" s="1676"/>
      <c r="AG39" s="1676"/>
      <c r="AH39" s="1676"/>
      <c r="AI39" s="1677"/>
      <c r="AJ39" s="1675" t="s">
        <v>425</v>
      </c>
      <c r="AK39" s="1676"/>
      <c r="AL39" s="1676"/>
      <c r="AM39" s="1676"/>
      <c r="AN39" s="1676"/>
      <c r="AO39" s="1677"/>
      <c r="AP39" s="638"/>
      <c r="AQ39" s="638"/>
      <c r="AR39" s="1720"/>
      <c r="AS39" s="1721"/>
      <c r="AT39" s="1721"/>
      <c r="AU39" s="1721"/>
      <c r="AV39" s="1721"/>
      <c r="AW39" s="1721"/>
      <c r="AX39" s="1721"/>
      <c r="AY39" s="1721"/>
      <c r="AZ39" s="1722"/>
      <c r="BA39" s="1731"/>
      <c r="BB39" s="1732"/>
      <c r="BC39" s="1732"/>
      <c r="BD39" s="1732"/>
      <c r="BE39" s="1732"/>
      <c r="BF39" s="1732"/>
      <c r="BG39" s="1732"/>
      <c r="BH39" s="1732"/>
      <c r="BI39" s="1732"/>
      <c r="BJ39" s="1732"/>
      <c r="BK39" s="1733"/>
      <c r="BL39" s="638"/>
      <c r="BM39" s="1720"/>
      <c r="BN39" s="1721"/>
      <c r="BO39" s="1721"/>
      <c r="BP39" s="1721"/>
      <c r="BQ39" s="1721"/>
      <c r="BR39" s="1721"/>
      <c r="BS39" s="1721"/>
      <c r="BT39" s="1721"/>
      <c r="BU39" s="1722"/>
      <c r="BV39" s="1723"/>
      <c r="BW39" s="1724"/>
      <c r="BX39" s="1724"/>
      <c r="BY39" s="1724"/>
      <c r="BZ39" s="1724"/>
      <c r="CA39" s="1724"/>
      <c r="CB39" s="1724"/>
      <c r="CC39" s="1724"/>
      <c r="CD39" s="1724"/>
      <c r="CE39" s="1724"/>
      <c r="CF39" s="1725"/>
      <c r="CG39" s="639"/>
      <c r="CH39" s="639"/>
    </row>
    <row r="40" spans="1:86" ht="13.5" customHeight="1">
      <c r="A40" s="646"/>
      <c r="B40" s="1703"/>
      <c r="C40" s="1703"/>
      <c r="D40" s="1703"/>
      <c r="E40" s="1703"/>
      <c r="F40" s="1703"/>
      <c r="G40" s="647"/>
      <c r="H40" s="1706"/>
      <c r="I40" s="1285"/>
      <c r="J40" s="1285"/>
      <c r="K40" s="1285"/>
      <c r="L40" s="1285"/>
      <c r="M40" s="1707"/>
      <c r="N40" s="1678"/>
      <c r="O40" s="1679"/>
      <c r="P40" s="1679"/>
      <c r="Q40" s="1679"/>
      <c r="R40" s="1679"/>
      <c r="S40" s="1679"/>
      <c r="T40" s="1679"/>
      <c r="U40" s="1678"/>
      <c r="V40" s="1679"/>
      <c r="W40" s="1679"/>
      <c r="X40" s="1679"/>
      <c r="Y40" s="1679"/>
      <c r="Z40" s="1679"/>
      <c r="AA40" s="1679"/>
      <c r="AB40" s="1680"/>
      <c r="AC40" s="1678"/>
      <c r="AD40" s="1679"/>
      <c r="AE40" s="1679"/>
      <c r="AF40" s="1679"/>
      <c r="AG40" s="1679"/>
      <c r="AH40" s="1679"/>
      <c r="AI40" s="1680"/>
      <c r="AJ40" s="1678"/>
      <c r="AK40" s="1679"/>
      <c r="AL40" s="1679"/>
      <c r="AM40" s="1679"/>
      <c r="AN40" s="1679"/>
      <c r="AO40" s="1680"/>
      <c r="AP40" s="638"/>
      <c r="AQ40" s="638"/>
      <c r="AR40" s="646"/>
      <c r="AS40" s="638"/>
      <c r="AT40" s="1717" t="s">
        <v>442</v>
      </c>
      <c r="AU40" s="1718"/>
      <c r="AV40" s="1718"/>
      <c r="AW40" s="1718"/>
      <c r="AX40" s="1718"/>
      <c r="AY40" s="1718"/>
      <c r="AZ40" s="1719"/>
      <c r="BA40" s="1675"/>
      <c r="BB40" s="1676"/>
      <c r="BC40" s="1676"/>
      <c r="BD40" s="1676"/>
      <c r="BE40" s="1676"/>
      <c r="BF40" s="1676"/>
      <c r="BG40" s="1676"/>
      <c r="BH40" s="1676"/>
      <c r="BI40" s="1676"/>
      <c r="BJ40" s="1676"/>
      <c r="BK40" s="1677"/>
      <c r="BL40" s="638"/>
      <c r="BM40" s="1717" t="s">
        <v>443</v>
      </c>
      <c r="BN40" s="1718"/>
      <c r="BO40" s="1718"/>
      <c r="BP40" s="1718"/>
      <c r="BQ40" s="1718"/>
      <c r="BR40" s="1718"/>
      <c r="BS40" s="1718"/>
      <c r="BT40" s="1718"/>
      <c r="BU40" s="1719"/>
      <c r="BV40" s="1675"/>
      <c r="BW40" s="1676"/>
      <c r="BX40" s="1676"/>
      <c r="BY40" s="1676"/>
      <c r="BZ40" s="1676"/>
      <c r="CA40" s="1676"/>
      <c r="CB40" s="1676"/>
      <c r="CC40" s="1676"/>
      <c r="CD40" s="1676"/>
      <c r="CE40" s="1676"/>
      <c r="CF40" s="1677"/>
      <c r="CG40" s="639"/>
      <c r="CH40" s="639"/>
    </row>
    <row r="41" spans="1:86" ht="13.5" customHeight="1">
      <c r="A41" s="646"/>
      <c r="B41" s="1703"/>
      <c r="C41" s="1703"/>
      <c r="D41" s="1703"/>
      <c r="E41" s="1703"/>
      <c r="F41" s="1703"/>
      <c r="G41" s="647"/>
      <c r="H41" s="1706"/>
      <c r="I41" s="1285"/>
      <c r="J41" s="1285"/>
      <c r="K41" s="1285"/>
      <c r="L41" s="1285"/>
      <c r="M41" s="1707"/>
      <c r="N41" s="1675"/>
      <c r="O41" s="1676"/>
      <c r="P41" s="1676"/>
      <c r="Q41" s="1676"/>
      <c r="R41" s="1676"/>
      <c r="S41" s="1676"/>
      <c r="T41" s="1676"/>
      <c r="U41" s="1675"/>
      <c r="V41" s="1676"/>
      <c r="W41" s="1676"/>
      <c r="X41" s="1676"/>
      <c r="Y41" s="1676"/>
      <c r="Z41" s="1676"/>
      <c r="AA41" s="1676"/>
      <c r="AB41" s="1677"/>
      <c r="AC41" s="1675"/>
      <c r="AD41" s="1676"/>
      <c r="AE41" s="1676"/>
      <c r="AF41" s="1676"/>
      <c r="AG41" s="1676"/>
      <c r="AH41" s="1676"/>
      <c r="AI41" s="1677"/>
      <c r="AJ41" s="1675"/>
      <c r="AK41" s="1676"/>
      <c r="AL41" s="1676"/>
      <c r="AM41" s="1676"/>
      <c r="AN41" s="1676"/>
      <c r="AO41" s="1677"/>
      <c r="AP41" s="638"/>
      <c r="AQ41" s="638"/>
      <c r="AR41" s="650"/>
      <c r="AS41" s="649"/>
      <c r="AT41" s="1739"/>
      <c r="AU41" s="1740"/>
      <c r="AV41" s="1740"/>
      <c r="AW41" s="1740"/>
      <c r="AX41" s="1740"/>
      <c r="AY41" s="1740"/>
      <c r="AZ41" s="1741"/>
      <c r="BA41" s="1678"/>
      <c r="BB41" s="1679"/>
      <c r="BC41" s="1679"/>
      <c r="BD41" s="1679"/>
      <c r="BE41" s="1679"/>
      <c r="BF41" s="1679"/>
      <c r="BG41" s="1679"/>
      <c r="BH41" s="1679"/>
      <c r="BI41" s="1679"/>
      <c r="BJ41" s="1679"/>
      <c r="BK41" s="1680"/>
      <c r="BL41" s="638"/>
      <c r="BM41" s="1720"/>
      <c r="BN41" s="1721"/>
      <c r="BO41" s="1721"/>
      <c r="BP41" s="1721"/>
      <c r="BQ41" s="1721"/>
      <c r="BR41" s="1721"/>
      <c r="BS41" s="1721"/>
      <c r="BT41" s="1721"/>
      <c r="BU41" s="1722"/>
      <c r="BV41" s="1723"/>
      <c r="BW41" s="1724"/>
      <c r="BX41" s="1724"/>
      <c r="BY41" s="1724"/>
      <c r="BZ41" s="1724"/>
      <c r="CA41" s="1724"/>
      <c r="CB41" s="1724"/>
      <c r="CC41" s="1724"/>
      <c r="CD41" s="1724"/>
      <c r="CE41" s="1724"/>
      <c r="CF41" s="1725"/>
      <c r="CG41" s="639"/>
      <c r="CH41" s="639"/>
    </row>
    <row r="42" spans="1:86" ht="13.5" customHeight="1">
      <c r="A42" s="650"/>
      <c r="B42" s="1704"/>
      <c r="C42" s="1704"/>
      <c r="D42" s="1704"/>
      <c r="E42" s="1704"/>
      <c r="F42" s="1704"/>
      <c r="G42" s="651"/>
      <c r="H42" s="1708"/>
      <c r="I42" s="1494"/>
      <c r="J42" s="1494"/>
      <c r="K42" s="1494"/>
      <c r="L42" s="1494"/>
      <c r="M42" s="1495"/>
      <c r="N42" s="1678"/>
      <c r="O42" s="1679"/>
      <c r="P42" s="1679"/>
      <c r="Q42" s="1679"/>
      <c r="R42" s="1679"/>
      <c r="S42" s="1679"/>
      <c r="T42" s="1679"/>
      <c r="U42" s="1678"/>
      <c r="V42" s="1679"/>
      <c r="W42" s="1679"/>
      <c r="X42" s="1679"/>
      <c r="Y42" s="1679"/>
      <c r="Z42" s="1679"/>
      <c r="AA42" s="1679"/>
      <c r="AB42" s="1680"/>
      <c r="AC42" s="1678"/>
      <c r="AD42" s="1679"/>
      <c r="AE42" s="1679"/>
      <c r="AF42" s="1679"/>
      <c r="AG42" s="1679"/>
      <c r="AH42" s="1679"/>
      <c r="AI42" s="1680"/>
      <c r="AJ42" s="1678"/>
      <c r="AK42" s="1679"/>
      <c r="AL42" s="1679"/>
      <c r="AM42" s="1679"/>
      <c r="AN42" s="1679"/>
      <c r="AO42" s="1680"/>
      <c r="AP42" s="638"/>
      <c r="AQ42" s="638"/>
      <c r="AR42" s="638"/>
      <c r="AS42" s="638"/>
      <c r="AT42" s="638"/>
      <c r="AU42" s="638"/>
      <c r="AV42" s="638"/>
      <c r="AW42" s="638"/>
      <c r="AX42" s="638"/>
      <c r="AY42" s="638"/>
      <c r="AZ42" s="638"/>
      <c r="BA42" s="638"/>
      <c r="BB42" s="638"/>
      <c r="BC42" s="638"/>
      <c r="BD42" s="638"/>
      <c r="BE42" s="638"/>
      <c r="BF42" s="638"/>
      <c r="BG42" s="638"/>
      <c r="BH42" s="638"/>
      <c r="BI42" s="638"/>
      <c r="BJ42" s="638"/>
      <c r="BK42" s="638"/>
      <c r="BL42" s="638"/>
      <c r="BM42" s="646"/>
      <c r="BN42" s="638"/>
      <c r="BO42" s="1717" t="s">
        <v>442</v>
      </c>
      <c r="BP42" s="1718"/>
      <c r="BQ42" s="1718"/>
      <c r="BR42" s="1718"/>
      <c r="BS42" s="1718"/>
      <c r="BT42" s="1718"/>
      <c r="BU42" s="1719"/>
      <c r="BV42" s="1675"/>
      <c r="BW42" s="1676"/>
      <c r="BX42" s="1676"/>
      <c r="BY42" s="1676"/>
      <c r="BZ42" s="1676"/>
      <c r="CA42" s="1676"/>
      <c r="CB42" s="1676"/>
      <c r="CC42" s="1676"/>
      <c r="CD42" s="1676"/>
      <c r="CE42" s="1676"/>
      <c r="CF42" s="1677"/>
      <c r="CG42" s="639"/>
      <c r="CH42" s="639"/>
    </row>
    <row r="43" spans="1:86" ht="13.5" customHeight="1">
      <c r="A43" s="638"/>
      <c r="B43" s="670"/>
      <c r="C43" s="670"/>
      <c r="D43" s="670"/>
      <c r="E43" s="670"/>
      <c r="F43" s="670"/>
      <c r="G43" s="638"/>
      <c r="H43" s="638"/>
      <c r="I43" s="638"/>
      <c r="J43" s="638"/>
      <c r="K43" s="638"/>
      <c r="L43" s="638"/>
      <c r="M43" s="638"/>
      <c r="N43" s="638"/>
      <c r="O43" s="638"/>
      <c r="P43" s="638"/>
      <c r="Q43" s="638"/>
      <c r="R43" s="638"/>
      <c r="S43" s="638"/>
      <c r="T43" s="638"/>
      <c r="U43" s="638"/>
      <c r="V43" s="638"/>
      <c r="W43" s="638"/>
      <c r="X43" s="638"/>
      <c r="Y43" s="638"/>
      <c r="Z43" s="638"/>
      <c r="AA43" s="638"/>
      <c r="AB43" s="638"/>
      <c r="AC43" s="638"/>
      <c r="AD43" s="638"/>
      <c r="AE43" s="638"/>
      <c r="AF43" s="638"/>
      <c r="AG43" s="638"/>
      <c r="AH43" s="638"/>
      <c r="AI43" s="638"/>
      <c r="AJ43" s="638"/>
      <c r="AK43" s="638"/>
      <c r="AL43" s="638"/>
      <c r="AM43" s="638"/>
      <c r="AN43" s="638"/>
      <c r="AO43" s="638"/>
      <c r="AP43" s="638"/>
      <c r="AQ43" s="638"/>
      <c r="AR43" s="638"/>
      <c r="AS43" s="638"/>
      <c r="AT43" s="638"/>
      <c r="AU43" s="638"/>
      <c r="AV43" s="638"/>
      <c r="AW43" s="638"/>
      <c r="AX43" s="638"/>
      <c r="AY43" s="638"/>
      <c r="AZ43" s="638"/>
      <c r="BA43" s="638"/>
      <c r="BB43" s="638"/>
      <c r="BC43" s="638"/>
      <c r="BD43" s="638"/>
      <c r="BE43" s="638"/>
      <c r="BF43" s="638"/>
      <c r="BG43" s="638"/>
      <c r="BH43" s="638"/>
      <c r="BI43" s="638"/>
      <c r="BJ43" s="638"/>
      <c r="BK43" s="638"/>
      <c r="BL43" s="638"/>
      <c r="BM43" s="646"/>
      <c r="BN43" s="638"/>
      <c r="BO43" s="1720"/>
      <c r="BP43" s="1721"/>
      <c r="BQ43" s="1721"/>
      <c r="BR43" s="1721"/>
      <c r="BS43" s="1721"/>
      <c r="BT43" s="1721"/>
      <c r="BU43" s="1722"/>
      <c r="BV43" s="1723"/>
      <c r="BW43" s="1724"/>
      <c r="BX43" s="1724"/>
      <c r="BY43" s="1724"/>
      <c r="BZ43" s="1724"/>
      <c r="CA43" s="1724"/>
      <c r="CB43" s="1724"/>
      <c r="CC43" s="1724"/>
      <c r="CD43" s="1724"/>
      <c r="CE43" s="1724"/>
      <c r="CF43" s="1725"/>
      <c r="CG43" s="639"/>
      <c r="CH43" s="639"/>
    </row>
    <row r="44" spans="1:86" ht="13.5" customHeight="1">
      <c r="A44" s="1734" t="s">
        <v>465</v>
      </c>
      <c r="B44" s="1735"/>
      <c r="C44" s="1735"/>
      <c r="D44" s="1735"/>
      <c r="E44" s="1735"/>
      <c r="F44" s="1735"/>
      <c r="G44" s="1735"/>
      <c r="H44" s="1735"/>
      <c r="I44" s="1736"/>
      <c r="J44" s="1675"/>
      <c r="K44" s="1676"/>
      <c r="L44" s="1676"/>
      <c r="M44" s="1676"/>
      <c r="N44" s="1676"/>
      <c r="O44" s="1676"/>
      <c r="P44" s="1676"/>
      <c r="Q44" s="1676"/>
      <c r="R44" s="1676"/>
      <c r="S44" s="1676"/>
      <c r="T44" s="1677"/>
      <c r="U44" s="638"/>
      <c r="V44" s="1734" t="s">
        <v>436</v>
      </c>
      <c r="W44" s="1735"/>
      <c r="X44" s="1735"/>
      <c r="Y44" s="1735"/>
      <c r="Z44" s="1735"/>
      <c r="AA44" s="1735"/>
      <c r="AB44" s="1735"/>
      <c r="AC44" s="1735"/>
      <c r="AD44" s="1736"/>
      <c r="AE44" s="1675"/>
      <c r="AF44" s="1676"/>
      <c r="AG44" s="1676"/>
      <c r="AH44" s="1676"/>
      <c r="AI44" s="1676"/>
      <c r="AJ44" s="1676"/>
      <c r="AK44" s="1676"/>
      <c r="AL44" s="1676"/>
      <c r="AM44" s="1676"/>
      <c r="AN44" s="1676"/>
      <c r="AO44" s="1677"/>
      <c r="AP44" s="671"/>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46"/>
      <c r="BN44" s="638"/>
      <c r="BO44" s="1675" t="s">
        <v>446</v>
      </c>
      <c r="BP44" s="1676"/>
      <c r="BQ44" s="1676"/>
      <c r="BR44" s="1676"/>
      <c r="BS44" s="1676"/>
      <c r="BT44" s="1676"/>
      <c r="BU44" s="1677"/>
      <c r="BV44" s="1675"/>
      <c r="BW44" s="1676"/>
      <c r="BX44" s="1676"/>
      <c r="BY44" s="1676"/>
      <c r="BZ44" s="1676"/>
      <c r="CA44" s="1676"/>
      <c r="CB44" s="1676"/>
      <c r="CC44" s="1676"/>
      <c r="CD44" s="1676"/>
      <c r="CE44" s="1676"/>
      <c r="CF44" s="1677"/>
      <c r="CG44" s="639"/>
      <c r="CH44" s="639"/>
    </row>
    <row r="45" spans="1:86" ht="13.5" customHeight="1">
      <c r="A45" s="1737"/>
      <c r="B45" s="1662"/>
      <c r="C45" s="1662"/>
      <c r="D45" s="1662"/>
      <c r="E45" s="1662"/>
      <c r="F45" s="1662"/>
      <c r="G45" s="1662"/>
      <c r="H45" s="1662"/>
      <c r="I45" s="1738"/>
      <c r="J45" s="1723"/>
      <c r="K45" s="1724"/>
      <c r="L45" s="1724"/>
      <c r="M45" s="1724"/>
      <c r="N45" s="1724"/>
      <c r="O45" s="1724"/>
      <c r="P45" s="1724"/>
      <c r="Q45" s="1724"/>
      <c r="R45" s="1724"/>
      <c r="S45" s="1724"/>
      <c r="T45" s="1725"/>
      <c r="U45" s="638"/>
      <c r="V45" s="1737"/>
      <c r="W45" s="1662"/>
      <c r="X45" s="1662"/>
      <c r="Y45" s="1662"/>
      <c r="Z45" s="1662"/>
      <c r="AA45" s="1662"/>
      <c r="AB45" s="1662"/>
      <c r="AC45" s="1662"/>
      <c r="AD45" s="1738"/>
      <c r="AE45" s="1723"/>
      <c r="AF45" s="1724"/>
      <c r="AG45" s="1724"/>
      <c r="AH45" s="1724"/>
      <c r="AI45" s="1724"/>
      <c r="AJ45" s="1724"/>
      <c r="AK45" s="1724"/>
      <c r="AL45" s="1724"/>
      <c r="AM45" s="1724"/>
      <c r="AN45" s="1724"/>
      <c r="AO45" s="1725"/>
      <c r="AP45" s="671"/>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50"/>
      <c r="BN45" s="649"/>
      <c r="BO45" s="1678"/>
      <c r="BP45" s="1679"/>
      <c r="BQ45" s="1679"/>
      <c r="BR45" s="1679"/>
      <c r="BS45" s="1679"/>
      <c r="BT45" s="1679"/>
      <c r="BU45" s="1680"/>
      <c r="BV45" s="1678"/>
      <c r="BW45" s="1679"/>
      <c r="BX45" s="1679"/>
      <c r="BY45" s="1679"/>
      <c r="BZ45" s="1679"/>
      <c r="CA45" s="1679"/>
      <c r="CB45" s="1679"/>
      <c r="CC45" s="1679"/>
      <c r="CD45" s="1679"/>
      <c r="CE45" s="1679"/>
      <c r="CF45" s="1680"/>
      <c r="CG45" s="639"/>
      <c r="CH45" s="639"/>
    </row>
    <row r="46" spans="1:86" ht="13.5" customHeight="1">
      <c r="A46" s="646"/>
      <c r="B46" s="638"/>
      <c r="C46" s="1705" t="s">
        <v>437</v>
      </c>
      <c r="D46" s="1702"/>
      <c r="E46" s="1702"/>
      <c r="F46" s="1702"/>
      <c r="G46" s="1702"/>
      <c r="H46" s="1702"/>
      <c r="I46" s="1710"/>
      <c r="J46" s="1675"/>
      <c r="K46" s="1676"/>
      <c r="L46" s="1676"/>
      <c r="M46" s="1676"/>
      <c r="N46" s="1676"/>
      <c r="O46" s="1676"/>
      <c r="P46" s="1676"/>
      <c r="Q46" s="1676"/>
      <c r="R46" s="1676"/>
      <c r="S46" s="1676"/>
      <c r="T46" s="1677"/>
      <c r="U46" s="638"/>
      <c r="V46" s="1734" t="s">
        <v>438</v>
      </c>
      <c r="W46" s="1735"/>
      <c r="X46" s="1735"/>
      <c r="Y46" s="1735"/>
      <c r="Z46" s="1735"/>
      <c r="AA46" s="1735"/>
      <c r="AB46" s="1735"/>
      <c r="AC46" s="1735"/>
      <c r="AD46" s="1736"/>
      <c r="AE46" s="1675"/>
      <c r="AF46" s="1676"/>
      <c r="AG46" s="1676"/>
      <c r="AH46" s="1676"/>
      <c r="AI46" s="1676"/>
      <c r="AJ46" s="1676"/>
      <c r="AK46" s="1676"/>
      <c r="AL46" s="1676"/>
      <c r="AM46" s="1676"/>
      <c r="AN46" s="1676"/>
      <c r="AO46" s="1677"/>
      <c r="AP46" s="671"/>
      <c r="AQ46" s="638"/>
      <c r="AR46" s="638"/>
      <c r="AS46" s="638"/>
      <c r="AT46" s="638"/>
      <c r="AU46" s="638"/>
      <c r="AV46" s="638"/>
      <c r="AW46" s="638"/>
      <c r="AX46" s="638"/>
      <c r="AY46" s="638"/>
      <c r="AZ46" s="638"/>
      <c r="BA46" s="638"/>
      <c r="BB46" s="638"/>
      <c r="BC46" s="638"/>
      <c r="BD46" s="638"/>
      <c r="BE46" s="638"/>
      <c r="BF46" s="638"/>
      <c r="BG46" s="638"/>
      <c r="BH46" s="638"/>
      <c r="BI46" s="638"/>
      <c r="BJ46" s="638"/>
      <c r="BK46" s="638"/>
      <c r="BL46" s="638"/>
      <c r="BM46" s="638"/>
      <c r="BN46" s="638"/>
      <c r="BO46" s="638"/>
      <c r="BP46" s="638"/>
      <c r="BQ46" s="638"/>
      <c r="BR46" s="638"/>
      <c r="BS46" s="638"/>
      <c r="BT46" s="638"/>
      <c r="BU46" s="638"/>
      <c r="BV46" s="638"/>
      <c r="BW46" s="638"/>
      <c r="BX46" s="638"/>
      <c r="BY46" s="638"/>
      <c r="BZ46" s="638"/>
      <c r="CA46" s="638"/>
      <c r="CB46" s="638"/>
      <c r="CC46" s="638"/>
      <c r="CD46" s="638"/>
      <c r="CE46" s="638"/>
      <c r="CF46" s="638"/>
      <c r="CG46" s="639"/>
      <c r="CH46" s="639"/>
    </row>
    <row r="47" spans="1:86" ht="13.5" customHeight="1">
      <c r="A47" s="646"/>
      <c r="B47" s="638"/>
      <c r="C47" s="1726"/>
      <c r="D47" s="1703"/>
      <c r="E47" s="1703"/>
      <c r="F47" s="1703"/>
      <c r="G47" s="1703"/>
      <c r="H47" s="1703"/>
      <c r="I47" s="1727"/>
      <c r="J47" s="1723"/>
      <c r="K47" s="1724"/>
      <c r="L47" s="1724"/>
      <c r="M47" s="1724"/>
      <c r="N47" s="1724"/>
      <c r="O47" s="1724"/>
      <c r="P47" s="1724"/>
      <c r="Q47" s="1724"/>
      <c r="R47" s="1724"/>
      <c r="S47" s="1724"/>
      <c r="T47" s="1725"/>
      <c r="U47" s="638"/>
      <c r="V47" s="1737"/>
      <c r="W47" s="1662"/>
      <c r="X47" s="1662"/>
      <c r="Y47" s="1662"/>
      <c r="Z47" s="1662"/>
      <c r="AA47" s="1662"/>
      <c r="AB47" s="1662"/>
      <c r="AC47" s="1662"/>
      <c r="AD47" s="1738"/>
      <c r="AE47" s="1723"/>
      <c r="AF47" s="1724"/>
      <c r="AG47" s="1724"/>
      <c r="AH47" s="1724"/>
      <c r="AI47" s="1724"/>
      <c r="AJ47" s="1724"/>
      <c r="AK47" s="1724"/>
      <c r="AL47" s="1724"/>
      <c r="AM47" s="1724"/>
      <c r="AN47" s="1724"/>
      <c r="AO47" s="1725"/>
      <c r="AP47" s="671"/>
      <c r="AQ47" s="638"/>
      <c r="AR47" s="1742" t="s">
        <v>1139</v>
      </c>
      <c r="AS47" s="1743"/>
      <c r="AT47" s="1743"/>
      <c r="AU47" s="1743"/>
      <c r="AV47" s="1743"/>
      <c r="AW47" s="1743"/>
      <c r="AX47" s="1743"/>
      <c r="AY47" s="1744"/>
      <c r="AZ47" s="1752" t="s">
        <v>1140</v>
      </c>
      <c r="BA47" s="1743"/>
      <c r="BB47" s="1743"/>
      <c r="BC47" s="1743"/>
      <c r="BD47" s="1744"/>
      <c r="BE47" s="1742" t="s">
        <v>1141</v>
      </c>
      <c r="BF47" s="1743"/>
      <c r="BG47" s="1743"/>
      <c r="BH47" s="1743"/>
      <c r="BI47" s="1743"/>
      <c r="BJ47" s="1743"/>
      <c r="BK47" s="1743"/>
      <c r="BL47" s="1743"/>
      <c r="BM47" s="1744"/>
      <c r="BN47" s="1742" t="s">
        <v>1142</v>
      </c>
      <c r="BO47" s="1743"/>
      <c r="BP47" s="1743"/>
      <c r="BQ47" s="1743"/>
      <c r="BR47" s="1743"/>
      <c r="BS47" s="1744"/>
      <c r="BT47" s="1742" t="s">
        <v>1143</v>
      </c>
      <c r="BU47" s="1743"/>
      <c r="BV47" s="1743"/>
      <c r="BW47" s="1743"/>
      <c r="BX47" s="1743"/>
      <c r="BY47" s="1743"/>
      <c r="BZ47" s="1743"/>
      <c r="CA47" s="1744"/>
      <c r="CB47" s="1751" t="s">
        <v>1142</v>
      </c>
      <c r="CC47" s="1743"/>
      <c r="CD47" s="1743"/>
      <c r="CE47" s="1743"/>
      <c r="CF47" s="1744"/>
      <c r="CG47" s="639"/>
      <c r="CH47" s="639"/>
    </row>
    <row r="48" spans="1:86" ht="13.5" customHeight="1">
      <c r="A48" s="1734" t="s">
        <v>435</v>
      </c>
      <c r="B48" s="1735"/>
      <c r="C48" s="1735"/>
      <c r="D48" s="1735"/>
      <c r="E48" s="1735"/>
      <c r="F48" s="1735"/>
      <c r="G48" s="1735"/>
      <c r="H48" s="1735"/>
      <c r="I48" s="1736"/>
      <c r="J48" s="1675"/>
      <c r="K48" s="1676"/>
      <c r="L48" s="1676"/>
      <c r="M48" s="1676"/>
      <c r="N48" s="1676"/>
      <c r="O48" s="1676"/>
      <c r="P48" s="1676"/>
      <c r="Q48" s="1676"/>
      <c r="R48" s="1676"/>
      <c r="S48" s="1676"/>
      <c r="T48" s="1677"/>
      <c r="U48" s="638"/>
      <c r="V48" s="1734" t="s">
        <v>441</v>
      </c>
      <c r="W48" s="1735"/>
      <c r="X48" s="1735"/>
      <c r="Y48" s="1735"/>
      <c r="Z48" s="1735"/>
      <c r="AA48" s="1735"/>
      <c r="AB48" s="1735"/>
      <c r="AC48" s="1735"/>
      <c r="AD48" s="1736"/>
      <c r="AE48" s="1675"/>
      <c r="AF48" s="1676"/>
      <c r="AG48" s="1676"/>
      <c r="AH48" s="1676"/>
      <c r="AI48" s="1676"/>
      <c r="AJ48" s="1676"/>
      <c r="AK48" s="1676"/>
      <c r="AL48" s="1676"/>
      <c r="AM48" s="1676"/>
      <c r="AN48" s="1676"/>
      <c r="AO48" s="1677"/>
      <c r="AP48" s="671"/>
      <c r="AQ48" s="638"/>
      <c r="AR48" s="1745"/>
      <c r="AS48" s="1746"/>
      <c r="AT48" s="1746"/>
      <c r="AU48" s="1746"/>
      <c r="AV48" s="1746"/>
      <c r="AW48" s="1746"/>
      <c r="AX48" s="1746"/>
      <c r="AY48" s="1747"/>
      <c r="AZ48" s="1745"/>
      <c r="BA48" s="1746"/>
      <c r="BB48" s="1746"/>
      <c r="BC48" s="1746"/>
      <c r="BD48" s="1747"/>
      <c r="BE48" s="1745"/>
      <c r="BF48" s="1746"/>
      <c r="BG48" s="1746"/>
      <c r="BH48" s="1746"/>
      <c r="BI48" s="1746"/>
      <c r="BJ48" s="1746"/>
      <c r="BK48" s="1746"/>
      <c r="BL48" s="1746"/>
      <c r="BM48" s="1747"/>
      <c r="BN48" s="1745"/>
      <c r="BO48" s="1746"/>
      <c r="BP48" s="1746"/>
      <c r="BQ48" s="1746"/>
      <c r="BR48" s="1746"/>
      <c r="BS48" s="1747"/>
      <c r="BT48" s="1745"/>
      <c r="BU48" s="1746"/>
      <c r="BV48" s="1746"/>
      <c r="BW48" s="1746"/>
      <c r="BX48" s="1746"/>
      <c r="BY48" s="1746"/>
      <c r="BZ48" s="1746"/>
      <c r="CA48" s="1747"/>
      <c r="CB48" s="1745"/>
      <c r="CC48" s="1746"/>
      <c r="CD48" s="1746"/>
      <c r="CE48" s="1746"/>
      <c r="CF48" s="1747"/>
      <c r="CG48" s="639"/>
      <c r="CH48" s="639"/>
    </row>
    <row r="49" spans="1:86" ht="13.5" customHeight="1">
      <c r="A49" s="1737"/>
      <c r="B49" s="1662"/>
      <c r="C49" s="1662"/>
      <c r="D49" s="1662"/>
      <c r="E49" s="1662"/>
      <c r="F49" s="1662"/>
      <c r="G49" s="1662"/>
      <c r="H49" s="1662"/>
      <c r="I49" s="1738"/>
      <c r="J49" s="1723"/>
      <c r="K49" s="1724"/>
      <c r="L49" s="1724"/>
      <c r="M49" s="1724"/>
      <c r="N49" s="1724"/>
      <c r="O49" s="1724"/>
      <c r="P49" s="1724"/>
      <c r="Q49" s="1724"/>
      <c r="R49" s="1724"/>
      <c r="S49" s="1724"/>
      <c r="T49" s="1725"/>
      <c r="U49" s="638"/>
      <c r="V49" s="1737"/>
      <c r="W49" s="1662"/>
      <c r="X49" s="1662"/>
      <c r="Y49" s="1662"/>
      <c r="Z49" s="1662"/>
      <c r="AA49" s="1662"/>
      <c r="AB49" s="1662"/>
      <c r="AC49" s="1662"/>
      <c r="AD49" s="1738"/>
      <c r="AE49" s="1723"/>
      <c r="AF49" s="1724"/>
      <c r="AG49" s="1724"/>
      <c r="AH49" s="1724"/>
      <c r="AI49" s="1724"/>
      <c r="AJ49" s="1724"/>
      <c r="AK49" s="1724"/>
      <c r="AL49" s="1724"/>
      <c r="AM49" s="1724"/>
      <c r="AN49" s="1724"/>
      <c r="AO49" s="1725"/>
      <c r="AP49" s="671"/>
      <c r="AQ49" s="638"/>
      <c r="AR49" s="1748"/>
      <c r="AS49" s="1749"/>
      <c r="AT49" s="1749"/>
      <c r="AU49" s="1749"/>
      <c r="AV49" s="1749"/>
      <c r="AW49" s="1749"/>
      <c r="AX49" s="1749"/>
      <c r="AY49" s="1750"/>
      <c r="AZ49" s="1748"/>
      <c r="BA49" s="1749"/>
      <c r="BB49" s="1749"/>
      <c r="BC49" s="1749"/>
      <c r="BD49" s="1750"/>
      <c r="BE49" s="1748"/>
      <c r="BF49" s="1749"/>
      <c r="BG49" s="1749"/>
      <c r="BH49" s="1749"/>
      <c r="BI49" s="1749"/>
      <c r="BJ49" s="1749"/>
      <c r="BK49" s="1749"/>
      <c r="BL49" s="1749"/>
      <c r="BM49" s="1750"/>
      <c r="BN49" s="1748"/>
      <c r="BO49" s="1749"/>
      <c r="BP49" s="1749"/>
      <c r="BQ49" s="1749"/>
      <c r="BR49" s="1749"/>
      <c r="BS49" s="1750"/>
      <c r="BT49" s="1748"/>
      <c r="BU49" s="1749"/>
      <c r="BV49" s="1749"/>
      <c r="BW49" s="1749"/>
      <c r="BX49" s="1749"/>
      <c r="BY49" s="1749"/>
      <c r="BZ49" s="1749"/>
      <c r="CA49" s="1750"/>
      <c r="CB49" s="1748"/>
      <c r="CC49" s="1749"/>
      <c r="CD49" s="1749"/>
      <c r="CE49" s="1749"/>
      <c r="CF49" s="1750"/>
      <c r="CG49" s="639"/>
      <c r="CH49" s="639"/>
    </row>
    <row r="50" spans="1:86" ht="13.5" customHeight="1">
      <c r="A50" s="646"/>
      <c r="B50" s="638"/>
      <c r="C50" s="1705" t="s">
        <v>437</v>
      </c>
      <c r="D50" s="1702"/>
      <c r="E50" s="1702"/>
      <c r="F50" s="1702"/>
      <c r="G50" s="1702"/>
      <c r="H50" s="1702"/>
      <c r="I50" s="1710"/>
      <c r="J50" s="1675"/>
      <c r="K50" s="1676"/>
      <c r="L50" s="1676"/>
      <c r="M50" s="1676"/>
      <c r="N50" s="1676"/>
      <c r="O50" s="1676"/>
      <c r="P50" s="1676"/>
      <c r="Q50" s="1676"/>
      <c r="R50" s="1676"/>
      <c r="S50" s="1676"/>
      <c r="T50" s="1677"/>
      <c r="U50" s="638"/>
      <c r="V50" s="1734" t="s">
        <v>443</v>
      </c>
      <c r="W50" s="1735"/>
      <c r="X50" s="1735"/>
      <c r="Y50" s="1735"/>
      <c r="Z50" s="1735"/>
      <c r="AA50" s="1735"/>
      <c r="AB50" s="1735"/>
      <c r="AC50" s="1735"/>
      <c r="AD50" s="1736"/>
      <c r="AE50" s="1675"/>
      <c r="AF50" s="1676"/>
      <c r="AG50" s="1676"/>
      <c r="AH50" s="1676"/>
      <c r="AI50" s="1676"/>
      <c r="AJ50" s="1676"/>
      <c r="AK50" s="1676"/>
      <c r="AL50" s="1676"/>
      <c r="AM50" s="1676"/>
      <c r="AN50" s="1676"/>
      <c r="AO50" s="1677"/>
      <c r="AP50" s="671"/>
      <c r="AQ50" s="638"/>
      <c r="AR50" s="653"/>
      <c r="AS50" s="653"/>
      <c r="AT50" s="653"/>
      <c r="AU50" s="653"/>
      <c r="AV50" s="653"/>
      <c r="AW50" s="653"/>
      <c r="AX50" s="653"/>
      <c r="AY50" s="653"/>
      <c r="AZ50" s="653"/>
      <c r="BA50" s="653"/>
      <c r="BB50" s="653"/>
      <c r="BC50" s="653"/>
      <c r="BD50" s="653"/>
      <c r="BE50" s="653"/>
      <c r="BF50" s="653"/>
      <c r="BG50" s="653"/>
      <c r="BH50" s="653"/>
      <c r="BI50" s="653"/>
      <c r="BJ50" s="653"/>
      <c r="BK50" s="653"/>
      <c r="BL50" s="653"/>
      <c r="BM50" s="672"/>
      <c r="BN50" s="672"/>
      <c r="BO50" s="672"/>
      <c r="BP50" s="672"/>
      <c r="BQ50" s="672"/>
      <c r="BR50" s="672"/>
      <c r="BS50" s="672"/>
      <c r="BT50" s="672"/>
      <c r="BU50" s="672"/>
      <c r="BV50" s="672"/>
      <c r="BW50" s="672"/>
      <c r="BX50" s="672"/>
      <c r="BY50" s="672"/>
      <c r="BZ50" s="672"/>
      <c r="CA50" s="672"/>
      <c r="CB50" s="672"/>
      <c r="CC50" s="672"/>
      <c r="CD50" s="672"/>
      <c r="CE50" s="672"/>
      <c r="CF50" s="672"/>
      <c r="CG50" s="639"/>
      <c r="CH50" s="639"/>
    </row>
    <row r="51" spans="1:86" ht="13.5" customHeight="1">
      <c r="A51" s="646"/>
      <c r="B51" s="638"/>
      <c r="C51" s="1726"/>
      <c r="D51" s="1703"/>
      <c r="E51" s="1703"/>
      <c r="F51" s="1703"/>
      <c r="G51" s="1703"/>
      <c r="H51" s="1703"/>
      <c r="I51" s="1727"/>
      <c r="J51" s="1723"/>
      <c r="K51" s="1724"/>
      <c r="L51" s="1724"/>
      <c r="M51" s="1724"/>
      <c r="N51" s="1724"/>
      <c r="O51" s="1724"/>
      <c r="P51" s="1724"/>
      <c r="Q51" s="1724"/>
      <c r="R51" s="1724"/>
      <c r="S51" s="1724"/>
      <c r="T51" s="1725"/>
      <c r="U51" s="638"/>
      <c r="V51" s="1737"/>
      <c r="W51" s="1662"/>
      <c r="X51" s="1662"/>
      <c r="Y51" s="1662"/>
      <c r="Z51" s="1662"/>
      <c r="AA51" s="1662"/>
      <c r="AB51" s="1662"/>
      <c r="AC51" s="1662"/>
      <c r="AD51" s="1738"/>
      <c r="AE51" s="1723"/>
      <c r="AF51" s="1724"/>
      <c r="AG51" s="1724"/>
      <c r="AH51" s="1724"/>
      <c r="AI51" s="1724"/>
      <c r="AJ51" s="1724"/>
      <c r="AK51" s="1724"/>
      <c r="AL51" s="1724"/>
      <c r="AM51" s="1724"/>
      <c r="AN51" s="1724"/>
      <c r="AO51" s="1725"/>
      <c r="AP51" s="671"/>
      <c r="AQ51" s="638"/>
      <c r="AR51" s="672"/>
      <c r="AS51" s="672"/>
      <c r="AT51" s="672"/>
      <c r="AU51" s="672"/>
      <c r="AV51" s="672"/>
      <c r="AW51" s="672"/>
      <c r="AX51" s="672"/>
      <c r="AY51" s="672"/>
      <c r="AZ51" s="672"/>
      <c r="BA51" s="672"/>
      <c r="BB51" s="672"/>
      <c r="BC51" s="672"/>
      <c r="BD51" s="672"/>
      <c r="BE51" s="672"/>
      <c r="BF51" s="672"/>
      <c r="BG51" s="672"/>
      <c r="BH51" s="672"/>
      <c r="BI51" s="672"/>
      <c r="BJ51" s="672"/>
      <c r="BK51" s="672"/>
      <c r="BL51" s="672"/>
      <c r="BM51" s="672"/>
      <c r="BN51" s="672"/>
      <c r="BO51" s="672"/>
      <c r="BP51" s="672"/>
      <c r="BQ51" s="672"/>
      <c r="BR51" s="672"/>
      <c r="BS51" s="672"/>
      <c r="BT51" s="672"/>
      <c r="BU51" s="672"/>
      <c r="BV51" s="672"/>
      <c r="BW51" s="672"/>
      <c r="BX51" s="672"/>
      <c r="BY51" s="672"/>
      <c r="BZ51" s="672"/>
      <c r="CA51" s="672"/>
      <c r="CB51" s="672"/>
      <c r="CC51" s="672"/>
      <c r="CD51" s="672"/>
      <c r="CE51" s="672"/>
      <c r="CF51" s="672"/>
      <c r="CG51" s="639"/>
      <c r="CH51" s="639"/>
    </row>
    <row r="52" spans="1:86" ht="13.5" customHeight="1">
      <c r="A52" s="1734" t="s">
        <v>439</v>
      </c>
      <c r="B52" s="1735"/>
      <c r="C52" s="1735"/>
      <c r="D52" s="1735"/>
      <c r="E52" s="1735"/>
      <c r="F52" s="1735"/>
      <c r="G52" s="1735"/>
      <c r="H52" s="1735"/>
      <c r="I52" s="1736"/>
      <c r="J52" s="1728" t="s">
        <v>440</v>
      </c>
      <c r="K52" s="1729"/>
      <c r="L52" s="1729"/>
      <c r="M52" s="1729"/>
      <c r="N52" s="1729"/>
      <c r="O52" s="1729"/>
      <c r="P52" s="1729"/>
      <c r="Q52" s="1729"/>
      <c r="R52" s="1729"/>
      <c r="S52" s="1729"/>
      <c r="T52" s="1730"/>
      <c r="U52" s="638"/>
      <c r="V52" s="646"/>
      <c r="W52" s="638"/>
      <c r="X52" s="1734" t="s">
        <v>442</v>
      </c>
      <c r="Y52" s="1735"/>
      <c r="Z52" s="1735"/>
      <c r="AA52" s="1735"/>
      <c r="AB52" s="1735"/>
      <c r="AC52" s="1735"/>
      <c r="AD52" s="1736"/>
      <c r="AE52" s="1675"/>
      <c r="AF52" s="1676"/>
      <c r="AG52" s="1676"/>
      <c r="AH52" s="1676"/>
      <c r="AI52" s="1676"/>
      <c r="AJ52" s="1676"/>
      <c r="AK52" s="1676"/>
      <c r="AL52" s="1676"/>
      <c r="AM52" s="1676"/>
      <c r="AN52" s="1676"/>
      <c r="AO52" s="1677"/>
      <c r="AP52" s="671"/>
      <c r="AQ52" s="638"/>
      <c r="AR52" s="672"/>
      <c r="AS52" s="672"/>
      <c r="AT52" s="672"/>
      <c r="AU52" s="672"/>
      <c r="AV52" s="672"/>
      <c r="AW52" s="672"/>
      <c r="AX52" s="672"/>
      <c r="AY52" s="672"/>
      <c r="AZ52" s="672"/>
      <c r="BA52" s="672"/>
      <c r="BB52" s="672"/>
      <c r="BC52" s="672"/>
      <c r="BD52" s="672"/>
      <c r="BE52" s="672"/>
      <c r="BF52" s="672"/>
      <c r="BG52" s="672"/>
      <c r="BH52" s="672"/>
      <c r="BI52" s="672"/>
      <c r="BJ52" s="672"/>
      <c r="BK52" s="672"/>
      <c r="BL52" s="672"/>
      <c r="BM52" s="672"/>
      <c r="BN52" s="672"/>
      <c r="BO52" s="672"/>
      <c r="BP52" s="672"/>
      <c r="BQ52" s="672"/>
      <c r="BR52" s="672"/>
      <c r="BS52" s="672"/>
      <c r="BT52" s="672"/>
      <c r="BU52" s="672"/>
      <c r="BV52" s="672"/>
      <c r="BW52" s="672"/>
      <c r="BX52" s="672"/>
      <c r="BY52" s="672"/>
      <c r="BZ52" s="672"/>
      <c r="CA52" s="672"/>
      <c r="CB52" s="672"/>
      <c r="CC52" s="672"/>
      <c r="CD52" s="672"/>
      <c r="CE52" s="672"/>
      <c r="CF52" s="672"/>
      <c r="CG52" s="639"/>
      <c r="CH52" s="639"/>
    </row>
    <row r="53" spans="1:86" ht="13.5" customHeight="1">
      <c r="A53" s="1737"/>
      <c r="B53" s="1662"/>
      <c r="C53" s="1662"/>
      <c r="D53" s="1662"/>
      <c r="E53" s="1662"/>
      <c r="F53" s="1662"/>
      <c r="G53" s="1662"/>
      <c r="H53" s="1662"/>
      <c r="I53" s="1738"/>
      <c r="J53" s="1731"/>
      <c r="K53" s="1732"/>
      <c r="L53" s="1732"/>
      <c r="M53" s="1732"/>
      <c r="N53" s="1732"/>
      <c r="O53" s="1732"/>
      <c r="P53" s="1732"/>
      <c r="Q53" s="1732"/>
      <c r="R53" s="1732"/>
      <c r="S53" s="1732"/>
      <c r="T53" s="1733"/>
      <c r="U53" s="638"/>
      <c r="V53" s="646"/>
      <c r="W53" s="638"/>
      <c r="X53" s="1737"/>
      <c r="Y53" s="1662"/>
      <c r="Z53" s="1662"/>
      <c r="AA53" s="1662"/>
      <c r="AB53" s="1662"/>
      <c r="AC53" s="1662"/>
      <c r="AD53" s="1738"/>
      <c r="AE53" s="1723"/>
      <c r="AF53" s="1724"/>
      <c r="AG53" s="1724"/>
      <c r="AH53" s="1724"/>
      <c r="AI53" s="1724"/>
      <c r="AJ53" s="1724"/>
      <c r="AK53" s="1724"/>
      <c r="AL53" s="1724"/>
      <c r="AM53" s="1724"/>
      <c r="AN53" s="1724"/>
      <c r="AO53" s="1725"/>
      <c r="AP53" s="671"/>
      <c r="AQ53" s="638"/>
      <c r="AR53" s="672"/>
      <c r="AS53" s="672"/>
      <c r="AT53" s="672"/>
      <c r="AU53" s="672"/>
      <c r="AV53" s="672"/>
      <c r="AW53" s="672"/>
      <c r="AX53" s="672"/>
      <c r="AY53" s="672"/>
      <c r="AZ53" s="672"/>
      <c r="BA53" s="672"/>
      <c r="BB53" s="672"/>
      <c r="BC53" s="672"/>
      <c r="BD53" s="672"/>
      <c r="BE53" s="672"/>
      <c r="BF53" s="672"/>
      <c r="BG53" s="672"/>
      <c r="BH53" s="672"/>
      <c r="BI53" s="672"/>
      <c r="BJ53" s="672"/>
      <c r="BK53" s="672"/>
      <c r="BL53" s="672"/>
      <c r="BM53" s="672"/>
      <c r="BN53" s="672"/>
      <c r="BO53" s="672"/>
      <c r="BP53" s="672"/>
      <c r="BQ53" s="672"/>
      <c r="BR53" s="672"/>
      <c r="BS53" s="672"/>
      <c r="BT53" s="672"/>
      <c r="BU53" s="672"/>
      <c r="BV53" s="672"/>
      <c r="BW53" s="672"/>
      <c r="BX53" s="672"/>
      <c r="BY53" s="672"/>
      <c r="BZ53" s="672"/>
      <c r="CA53" s="672"/>
      <c r="CB53" s="672"/>
      <c r="CC53" s="672"/>
      <c r="CD53" s="672"/>
      <c r="CE53" s="672"/>
      <c r="CF53" s="672"/>
      <c r="CG53" s="639"/>
      <c r="CH53" s="639"/>
    </row>
    <row r="54" spans="1:86" ht="13.5" customHeight="1">
      <c r="A54" s="646"/>
      <c r="B54" s="638"/>
      <c r="C54" s="1734" t="s">
        <v>442</v>
      </c>
      <c r="D54" s="1735"/>
      <c r="E54" s="1735"/>
      <c r="F54" s="1735"/>
      <c r="G54" s="1735"/>
      <c r="H54" s="1735"/>
      <c r="I54" s="1736"/>
      <c r="J54" s="1675"/>
      <c r="K54" s="1676"/>
      <c r="L54" s="1676"/>
      <c r="M54" s="1676"/>
      <c r="N54" s="1676"/>
      <c r="O54" s="1676"/>
      <c r="P54" s="1676"/>
      <c r="Q54" s="1676"/>
      <c r="R54" s="1676"/>
      <c r="S54" s="1676"/>
      <c r="T54" s="1677"/>
      <c r="U54" s="638"/>
      <c r="V54" s="646"/>
      <c r="W54" s="638"/>
      <c r="X54" s="1734" t="s">
        <v>446</v>
      </c>
      <c r="Y54" s="1735"/>
      <c r="Z54" s="1735"/>
      <c r="AA54" s="1735"/>
      <c r="AB54" s="1735"/>
      <c r="AC54" s="1735"/>
      <c r="AD54" s="1736"/>
      <c r="AE54" s="1675"/>
      <c r="AF54" s="1676"/>
      <c r="AG54" s="1676"/>
      <c r="AH54" s="1676"/>
      <c r="AI54" s="1676"/>
      <c r="AJ54" s="1676"/>
      <c r="AK54" s="1676"/>
      <c r="AL54" s="1676"/>
      <c r="AM54" s="1676"/>
      <c r="AN54" s="1676"/>
      <c r="AO54" s="1677"/>
      <c r="AP54" s="671"/>
      <c r="AQ54" s="638"/>
      <c r="AR54" s="672"/>
      <c r="AS54" s="672"/>
      <c r="AT54" s="672"/>
      <c r="AU54" s="672"/>
      <c r="AV54" s="672"/>
      <c r="AW54" s="672"/>
      <c r="AX54" s="672"/>
      <c r="AY54" s="672"/>
      <c r="AZ54" s="672"/>
      <c r="BA54" s="672"/>
      <c r="BB54" s="672"/>
      <c r="BC54" s="672"/>
      <c r="BD54" s="672"/>
      <c r="BE54" s="672"/>
      <c r="BF54" s="672"/>
      <c r="BG54" s="672"/>
      <c r="BH54" s="672"/>
      <c r="BI54" s="672"/>
      <c r="BJ54" s="672"/>
      <c r="BK54" s="672"/>
      <c r="BL54" s="672"/>
      <c r="BM54" s="672"/>
      <c r="BN54" s="672"/>
      <c r="BO54" s="672"/>
      <c r="BP54" s="672"/>
      <c r="BQ54" s="672"/>
      <c r="BR54" s="672"/>
      <c r="BS54" s="672"/>
      <c r="BT54" s="672"/>
      <c r="BU54" s="672"/>
      <c r="BV54" s="672"/>
      <c r="BW54" s="672"/>
      <c r="BX54" s="672"/>
      <c r="BY54" s="672"/>
      <c r="BZ54" s="672"/>
      <c r="CA54" s="672"/>
      <c r="CB54" s="672"/>
      <c r="CC54" s="672"/>
      <c r="CD54" s="672"/>
      <c r="CE54" s="672"/>
      <c r="CF54" s="672"/>
      <c r="CG54" s="639"/>
      <c r="CH54" s="639"/>
    </row>
    <row r="55" spans="1:86" ht="13.5" customHeight="1">
      <c r="A55" s="650"/>
      <c r="B55" s="649"/>
      <c r="C55" s="1753"/>
      <c r="D55" s="1754"/>
      <c r="E55" s="1754"/>
      <c r="F55" s="1754"/>
      <c r="G55" s="1754"/>
      <c r="H55" s="1754"/>
      <c r="I55" s="1755"/>
      <c r="J55" s="1678"/>
      <c r="K55" s="1679"/>
      <c r="L55" s="1679"/>
      <c r="M55" s="1679"/>
      <c r="N55" s="1679"/>
      <c r="O55" s="1679"/>
      <c r="P55" s="1679"/>
      <c r="Q55" s="1679"/>
      <c r="R55" s="1679"/>
      <c r="S55" s="1679"/>
      <c r="T55" s="1680"/>
      <c r="U55" s="638"/>
      <c r="V55" s="650"/>
      <c r="W55" s="649"/>
      <c r="X55" s="1753"/>
      <c r="Y55" s="1754"/>
      <c r="Z55" s="1754"/>
      <c r="AA55" s="1754"/>
      <c r="AB55" s="1754"/>
      <c r="AC55" s="1754"/>
      <c r="AD55" s="1755"/>
      <c r="AE55" s="1678"/>
      <c r="AF55" s="1679"/>
      <c r="AG55" s="1679"/>
      <c r="AH55" s="1679"/>
      <c r="AI55" s="1679"/>
      <c r="AJ55" s="1679"/>
      <c r="AK55" s="1679"/>
      <c r="AL55" s="1679"/>
      <c r="AM55" s="1679"/>
      <c r="AN55" s="1679"/>
      <c r="AO55" s="1680"/>
      <c r="AP55" s="671"/>
      <c r="AQ55" s="638"/>
      <c r="AR55" s="672"/>
      <c r="AS55" s="672"/>
      <c r="AT55" s="672"/>
      <c r="AU55" s="672"/>
      <c r="AV55" s="672"/>
      <c r="AW55" s="672"/>
      <c r="AX55" s="672"/>
      <c r="AY55" s="672"/>
      <c r="AZ55" s="672"/>
      <c r="BA55" s="672"/>
      <c r="BB55" s="672"/>
      <c r="BC55" s="672"/>
      <c r="BD55" s="672"/>
      <c r="BE55" s="672"/>
      <c r="BF55" s="672"/>
      <c r="BG55" s="672"/>
      <c r="BH55" s="672"/>
      <c r="BI55" s="672"/>
      <c r="BJ55" s="672"/>
      <c r="BK55" s="672"/>
      <c r="BL55" s="672"/>
      <c r="BM55" s="672"/>
      <c r="BN55" s="672"/>
      <c r="BO55" s="672"/>
      <c r="BP55" s="672"/>
      <c r="BQ55" s="672"/>
      <c r="BR55" s="672"/>
      <c r="BS55" s="672"/>
      <c r="BT55" s="672"/>
      <c r="BU55" s="672"/>
      <c r="BV55" s="672"/>
      <c r="BW55" s="672"/>
      <c r="BX55" s="672"/>
      <c r="BY55" s="672"/>
      <c r="BZ55" s="672"/>
      <c r="CA55" s="672"/>
      <c r="CB55" s="672"/>
      <c r="CC55" s="672"/>
      <c r="CD55" s="672"/>
      <c r="CE55" s="672"/>
      <c r="CF55" s="672"/>
      <c r="CG55" s="639"/>
      <c r="CH55" s="639"/>
    </row>
    <row r="56" spans="1:86" ht="13.5" customHeight="1">
      <c r="A56" s="638"/>
      <c r="B56" s="638"/>
      <c r="C56" s="673"/>
      <c r="D56" s="673"/>
      <c r="E56" s="673"/>
      <c r="F56" s="673"/>
      <c r="G56" s="673"/>
      <c r="H56" s="638"/>
      <c r="I56" s="638"/>
      <c r="J56" s="638"/>
      <c r="K56" s="638"/>
      <c r="L56" s="638"/>
      <c r="M56" s="638"/>
      <c r="N56" s="638"/>
      <c r="O56" s="638"/>
      <c r="P56" s="638"/>
      <c r="Q56" s="638"/>
      <c r="R56" s="638"/>
      <c r="S56" s="638"/>
      <c r="T56" s="638"/>
      <c r="U56" s="638"/>
      <c r="V56" s="638"/>
      <c r="W56" s="638"/>
      <c r="X56" s="673"/>
      <c r="Y56" s="673"/>
      <c r="Z56" s="673"/>
      <c r="AA56" s="673"/>
      <c r="AB56" s="673"/>
      <c r="AC56" s="638"/>
      <c r="AD56" s="638"/>
      <c r="AE56" s="638"/>
      <c r="AF56" s="638"/>
      <c r="AG56" s="638"/>
      <c r="AH56" s="638"/>
      <c r="AI56" s="638"/>
      <c r="AJ56" s="638"/>
      <c r="AK56" s="638"/>
      <c r="AL56" s="638"/>
      <c r="AM56" s="638"/>
      <c r="AN56" s="638"/>
      <c r="AO56" s="638"/>
      <c r="AP56" s="671"/>
      <c r="AQ56" s="638"/>
      <c r="AR56" s="672"/>
      <c r="AS56" s="672"/>
      <c r="AT56" s="672"/>
      <c r="AU56" s="672"/>
      <c r="AV56" s="672"/>
      <c r="AW56" s="672"/>
      <c r="AX56" s="672"/>
      <c r="AY56" s="672"/>
      <c r="AZ56" s="672"/>
      <c r="BA56" s="672"/>
      <c r="BB56" s="672"/>
      <c r="BC56" s="672"/>
      <c r="BD56" s="672"/>
      <c r="BE56" s="672"/>
      <c r="BF56" s="672"/>
      <c r="BG56" s="672"/>
      <c r="BH56" s="672"/>
      <c r="BI56" s="672"/>
      <c r="BJ56" s="672"/>
      <c r="BK56" s="672"/>
      <c r="BL56" s="672"/>
      <c r="BM56" s="674"/>
      <c r="BN56" s="672"/>
      <c r="BO56" s="672"/>
      <c r="BP56" s="672"/>
      <c r="BQ56" s="672"/>
      <c r="BR56" s="672"/>
      <c r="BS56" s="672"/>
      <c r="BT56" s="672"/>
      <c r="BU56" s="672"/>
      <c r="BV56" s="672"/>
      <c r="BW56" s="672"/>
      <c r="BX56" s="672"/>
      <c r="BY56" s="672"/>
      <c r="BZ56" s="672"/>
      <c r="CA56" s="672"/>
      <c r="CB56" s="672"/>
      <c r="CC56" s="672"/>
      <c r="CD56" s="672"/>
      <c r="CE56" s="672"/>
      <c r="CF56" s="672"/>
      <c r="CG56" s="639"/>
      <c r="CH56" s="639"/>
    </row>
    <row r="57" spans="1:86" ht="13.5" customHeight="1">
      <c r="A57" s="1756" t="s">
        <v>1144</v>
      </c>
      <c r="B57" s="1757"/>
      <c r="C57" s="1757"/>
      <c r="D57" s="1757"/>
      <c r="E57" s="1757"/>
      <c r="F57" s="1757"/>
      <c r="G57" s="1757"/>
      <c r="H57" s="1757"/>
      <c r="I57" s="1757"/>
      <c r="J57" s="1757" t="s">
        <v>1142</v>
      </c>
      <c r="K57" s="1757"/>
      <c r="L57" s="1757"/>
      <c r="M57" s="1757"/>
      <c r="N57" s="1757"/>
      <c r="O57" s="1757" t="s">
        <v>1145</v>
      </c>
      <c r="P57" s="1757"/>
      <c r="Q57" s="1757"/>
      <c r="R57" s="1757"/>
      <c r="S57" s="1757"/>
      <c r="T57" s="1757"/>
      <c r="U57" s="1757"/>
      <c r="V57" s="1757"/>
      <c r="W57" s="1757" t="s">
        <v>1142</v>
      </c>
      <c r="X57" s="1757"/>
      <c r="Y57" s="1757"/>
      <c r="Z57" s="1757"/>
      <c r="AA57" s="1757"/>
      <c r="AB57" s="1757"/>
      <c r="AC57" s="1757" t="s">
        <v>1146</v>
      </c>
      <c r="AD57" s="1757"/>
      <c r="AE57" s="1757"/>
      <c r="AF57" s="1757"/>
      <c r="AG57" s="1757"/>
      <c r="AH57" s="1757"/>
      <c r="AI57" s="1757"/>
      <c r="AJ57" s="1757"/>
      <c r="AK57" s="1742" t="s">
        <v>1142</v>
      </c>
      <c r="AL57" s="1743"/>
      <c r="AM57" s="1743"/>
      <c r="AN57" s="1743"/>
      <c r="AO57" s="1744"/>
      <c r="AP57" s="671"/>
      <c r="AQ57" s="638"/>
      <c r="AR57" s="672"/>
      <c r="AS57" s="672"/>
      <c r="AT57" s="672"/>
      <c r="AU57" s="672"/>
      <c r="AV57" s="672"/>
      <c r="AW57" s="672"/>
      <c r="AX57" s="672"/>
      <c r="AY57" s="672"/>
      <c r="AZ57" s="672"/>
      <c r="BA57" s="672"/>
      <c r="BB57" s="672"/>
      <c r="BC57" s="672"/>
      <c r="BD57" s="672"/>
      <c r="BE57" s="672"/>
      <c r="BF57" s="672"/>
      <c r="BG57" s="672"/>
      <c r="BH57" s="672"/>
      <c r="BI57" s="672"/>
      <c r="BJ57" s="672"/>
      <c r="BK57" s="672"/>
      <c r="BL57" s="672"/>
      <c r="CG57" s="639"/>
      <c r="CH57" s="639"/>
    </row>
    <row r="58" spans="1:86" ht="13.5" customHeight="1">
      <c r="A58" s="1758"/>
      <c r="B58" s="1758"/>
      <c r="C58" s="1758"/>
      <c r="D58" s="1758"/>
      <c r="E58" s="1758"/>
      <c r="F58" s="1758"/>
      <c r="G58" s="1758"/>
      <c r="H58" s="1758"/>
      <c r="I58" s="1758"/>
      <c r="J58" s="1758"/>
      <c r="K58" s="1758"/>
      <c r="L58" s="1758"/>
      <c r="M58" s="1758"/>
      <c r="N58" s="1758"/>
      <c r="O58" s="1758"/>
      <c r="P58" s="1758"/>
      <c r="Q58" s="1758"/>
      <c r="R58" s="1758"/>
      <c r="S58" s="1758"/>
      <c r="T58" s="1758"/>
      <c r="U58" s="1758"/>
      <c r="V58" s="1758"/>
      <c r="W58" s="1758"/>
      <c r="X58" s="1758"/>
      <c r="Y58" s="1758"/>
      <c r="Z58" s="1758"/>
      <c r="AA58" s="1758"/>
      <c r="AB58" s="1758"/>
      <c r="AC58" s="1758"/>
      <c r="AD58" s="1758"/>
      <c r="AE58" s="1758"/>
      <c r="AF58" s="1758"/>
      <c r="AG58" s="1758"/>
      <c r="AH58" s="1758"/>
      <c r="AI58" s="1758"/>
      <c r="AJ58" s="1758"/>
      <c r="AK58" s="1745"/>
      <c r="AL58" s="1746"/>
      <c r="AM58" s="1746"/>
      <c r="AN58" s="1746"/>
      <c r="AO58" s="1747"/>
      <c r="AP58" s="671"/>
      <c r="AQ58" s="638"/>
      <c r="AR58" s="672"/>
      <c r="AS58" s="672"/>
      <c r="AT58" s="672"/>
      <c r="AU58" s="672"/>
      <c r="AV58" s="672"/>
      <c r="AW58" s="672"/>
      <c r="AX58" s="672"/>
      <c r="AY58" s="672"/>
      <c r="AZ58" s="672"/>
      <c r="BA58" s="672"/>
      <c r="BB58" s="672"/>
      <c r="BC58" s="672"/>
      <c r="BD58" s="672"/>
      <c r="BE58" s="672"/>
      <c r="BF58" s="672"/>
      <c r="BG58" s="672"/>
      <c r="BH58" s="672"/>
      <c r="BI58" s="672"/>
      <c r="BJ58" s="672"/>
      <c r="BK58" s="672"/>
      <c r="BL58" s="672"/>
      <c r="CG58" s="639"/>
      <c r="CH58" s="639"/>
    </row>
    <row r="59" spans="1:86" ht="13.5" customHeight="1">
      <c r="A59" s="1759"/>
      <c r="B59" s="1759"/>
      <c r="C59" s="1759"/>
      <c r="D59" s="1759"/>
      <c r="E59" s="1759"/>
      <c r="F59" s="1759"/>
      <c r="G59" s="1759"/>
      <c r="H59" s="1759"/>
      <c r="I59" s="1759"/>
      <c r="J59" s="1759"/>
      <c r="K59" s="1759"/>
      <c r="L59" s="1759"/>
      <c r="M59" s="1759"/>
      <c r="N59" s="1759"/>
      <c r="O59" s="1759"/>
      <c r="P59" s="1759"/>
      <c r="Q59" s="1759"/>
      <c r="R59" s="1759"/>
      <c r="S59" s="1759"/>
      <c r="T59" s="1759"/>
      <c r="U59" s="1759"/>
      <c r="V59" s="1759"/>
      <c r="W59" s="1759"/>
      <c r="X59" s="1759"/>
      <c r="Y59" s="1759"/>
      <c r="Z59" s="1759"/>
      <c r="AA59" s="1759"/>
      <c r="AB59" s="1759"/>
      <c r="AC59" s="1759"/>
      <c r="AD59" s="1759"/>
      <c r="AE59" s="1759"/>
      <c r="AF59" s="1759"/>
      <c r="AG59" s="1759"/>
      <c r="AH59" s="1759"/>
      <c r="AI59" s="1759"/>
      <c r="AJ59" s="1759"/>
      <c r="AK59" s="1748"/>
      <c r="AL59" s="1749"/>
      <c r="AM59" s="1749"/>
      <c r="AN59" s="1749"/>
      <c r="AO59" s="1750"/>
      <c r="AP59" s="671"/>
      <c r="AQ59" s="638"/>
      <c r="CG59" s="639"/>
      <c r="CH59" s="639"/>
    </row>
    <row r="60" spans="1:86" ht="13.5" customHeight="1">
      <c r="AP60" s="671"/>
      <c r="AQ60" s="638"/>
      <c r="CG60" s="639"/>
      <c r="CH60" s="639"/>
    </row>
    <row r="61" spans="1:86" ht="13.5" customHeight="1">
      <c r="AP61" s="671"/>
      <c r="AQ61" s="638"/>
      <c r="CG61" s="639"/>
      <c r="CH61" s="639"/>
    </row>
    <row r="62" spans="1:86" ht="9" customHeight="1">
      <c r="AP62" s="638"/>
      <c r="AQ62" s="638"/>
      <c r="CG62" s="639"/>
      <c r="CH62" s="639"/>
    </row>
  </sheetData>
  <mergeCells count="157">
    <mergeCell ref="C54:I55"/>
    <mergeCell ref="J54:T55"/>
    <mergeCell ref="X54:AD55"/>
    <mergeCell ref="AE54:AO55"/>
    <mergeCell ref="A57:I59"/>
    <mergeCell ref="J57:N59"/>
    <mergeCell ref="O57:V59"/>
    <mergeCell ref="W57:AB59"/>
    <mergeCell ref="AC57:AJ59"/>
    <mergeCell ref="AK57:AO59"/>
    <mergeCell ref="C50:I51"/>
    <mergeCell ref="J50:T51"/>
    <mergeCell ref="V50:AD51"/>
    <mergeCell ref="AE50:AO51"/>
    <mergeCell ref="A52:I53"/>
    <mergeCell ref="J52:T53"/>
    <mergeCell ref="X52:AD53"/>
    <mergeCell ref="AE52:AO53"/>
    <mergeCell ref="BE47:BM49"/>
    <mergeCell ref="BN47:BS49"/>
    <mergeCell ref="BT47:CA49"/>
    <mergeCell ref="CB47:CF49"/>
    <mergeCell ref="A48:I49"/>
    <mergeCell ref="J48:T49"/>
    <mergeCell ref="V48:AD49"/>
    <mergeCell ref="AE48:AO49"/>
    <mergeCell ref="C46:I47"/>
    <mergeCell ref="J46:T47"/>
    <mergeCell ref="V46:AD47"/>
    <mergeCell ref="AE46:AO47"/>
    <mergeCell ref="AR47:AY49"/>
    <mergeCell ref="AZ47:BD49"/>
    <mergeCell ref="A44:I45"/>
    <mergeCell ref="J44:T45"/>
    <mergeCell ref="V44:AD45"/>
    <mergeCell ref="AE44:AO45"/>
    <mergeCell ref="BO44:BU45"/>
    <mergeCell ref="BV44:CF45"/>
    <mergeCell ref="BA40:BK41"/>
    <mergeCell ref="BM40:BU41"/>
    <mergeCell ref="BV40:CF41"/>
    <mergeCell ref="N41:T42"/>
    <mergeCell ref="U41:AB42"/>
    <mergeCell ref="AC41:AI42"/>
    <mergeCell ref="AJ41:AO42"/>
    <mergeCell ref="BO42:BU43"/>
    <mergeCell ref="BV42:CF43"/>
    <mergeCell ref="H39:M42"/>
    <mergeCell ref="N39:T40"/>
    <mergeCell ref="U39:AB40"/>
    <mergeCell ref="AC39:AI40"/>
    <mergeCell ref="AJ39:AO40"/>
    <mergeCell ref="AT40:AZ41"/>
    <mergeCell ref="AR34:AZ35"/>
    <mergeCell ref="BA34:BK35"/>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BE29:BK30"/>
    <mergeCell ref="BE25:BN26"/>
    <mergeCell ref="BO25:BW26"/>
    <mergeCell ref="BX25:CF26"/>
    <mergeCell ref="BE27:BN28"/>
    <mergeCell ref="BO27:BW28"/>
    <mergeCell ref="BX27:CF28"/>
    <mergeCell ref="BT31:BZ32"/>
    <mergeCell ref="CA31:CF32"/>
    <mergeCell ref="BL29:BS30"/>
    <mergeCell ref="BT29:BZ30"/>
    <mergeCell ref="CA29:CF30"/>
    <mergeCell ref="BE31:BK32"/>
    <mergeCell ref="BL31:BS32"/>
    <mergeCell ref="B24:F26"/>
    <mergeCell ref="H24:U26"/>
    <mergeCell ref="W24:AA26"/>
    <mergeCell ref="AC24:AO26"/>
    <mergeCell ref="AS25:AW32"/>
    <mergeCell ref="AZ25:BC28"/>
    <mergeCell ref="B28:F33"/>
    <mergeCell ref="H28:Q29"/>
    <mergeCell ref="R28:AE29"/>
    <mergeCell ref="AF28:AO29"/>
    <mergeCell ref="AY29:BD32"/>
    <mergeCell ref="H32:Q33"/>
    <mergeCell ref="R32:V32"/>
    <mergeCell ref="W32:AE33"/>
    <mergeCell ref="AF32:AO33"/>
    <mergeCell ref="R33:V33"/>
    <mergeCell ref="H30:Q31"/>
    <mergeCell ref="R30:V30"/>
    <mergeCell ref="W30:AE31"/>
    <mergeCell ref="AF30:AO31"/>
    <mergeCell ref="R31:V31"/>
    <mergeCell ref="X18:AA18"/>
    <mergeCell ref="AC18:AO18"/>
    <mergeCell ref="AS18:AW23"/>
    <mergeCell ref="AY18:BH19"/>
    <mergeCell ref="AY22:BH23"/>
    <mergeCell ref="AS11:AW13"/>
    <mergeCell ref="AY11:CF13"/>
    <mergeCell ref="AC12:AO12"/>
    <mergeCell ref="BI18:BV19"/>
    <mergeCell ref="BW18:CF19"/>
    <mergeCell ref="B19:AO20"/>
    <mergeCell ref="AY20:BH21"/>
    <mergeCell ref="BI20:BM20"/>
    <mergeCell ref="BN20:BV21"/>
    <mergeCell ref="BW20:CF21"/>
    <mergeCell ref="B21:F23"/>
    <mergeCell ref="H21:AO23"/>
    <mergeCell ref="BI21:BM21"/>
    <mergeCell ref="BI22:BM22"/>
    <mergeCell ref="BN22:BV23"/>
    <mergeCell ref="BW22:CF23"/>
    <mergeCell ref="BI23:BM23"/>
    <mergeCell ref="B13:F16"/>
    <mergeCell ref="H13:U16"/>
    <mergeCell ref="AC14:AO14"/>
    <mergeCell ref="AS14:AW16"/>
    <mergeCell ref="AY14:BL16"/>
    <mergeCell ref="BN14:BR16"/>
    <mergeCell ref="BT14:CF16"/>
    <mergeCell ref="W8:AE8"/>
    <mergeCell ref="AS8:AW10"/>
    <mergeCell ref="AY8:CF9"/>
    <mergeCell ref="B9:F10"/>
    <mergeCell ref="G10:U10"/>
    <mergeCell ref="X10:AA10"/>
    <mergeCell ref="AC10:AO10"/>
    <mergeCell ref="AY10:CF10"/>
    <mergeCell ref="X15:AA16"/>
    <mergeCell ref="AC16:AO16"/>
    <mergeCell ref="AY1:CF1"/>
    <mergeCell ref="A3:AO4"/>
    <mergeCell ref="AR3:BB4"/>
    <mergeCell ref="BC4:CF4"/>
    <mergeCell ref="AS5:AW7"/>
    <mergeCell ref="AY5:BL7"/>
    <mergeCell ref="BN5:BR7"/>
    <mergeCell ref="BT5:CF7"/>
    <mergeCell ref="B6:F7"/>
    <mergeCell ref="H6:U7"/>
  </mergeCells>
  <phoneticPr fontId="2"/>
  <pageMargins left="0.7" right="0.7" top="0.75" bottom="0.75" header="0.3" footer="0.3"/>
  <pageSetup paperSize="8" scale="92"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3">
    <tabColor rgb="FFFFFF00"/>
    <pageSetUpPr fitToPage="1"/>
  </sheetPr>
  <dimension ref="A1:X50"/>
  <sheetViews>
    <sheetView showGridLines="0" view="pageBreakPreview" zoomScale="80" zoomScaleNormal="95" zoomScaleSheetLayoutView="80" workbookViewId="0"/>
  </sheetViews>
  <sheetFormatPr defaultRowHeight="18"/>
  <cols>
    <col min="1" max="163" width="3.6328125" style="16" customWidth="1"/>
    <col min="164" max="256" width="9" style="16"/>
    <col min="257" max="419" width="3.6328125" style="16" customWidth="1"/>
    <col min="420" max="512" width="9" style="16"/>
    <col min="513" max="675" width="3.6328125" style="16" customWidth="1"/>
    <col min="676" max="768" width="9" style="16"/>
    <col min="769" max="931" width="3.6328125" style="16" customWidth="1"/>
    <col min="932" max="1024" width="9" style="16"/>
    <col min="1025" max="1187" width="3.6328125" style="16" customWidth="1"/>
    <col min="1188" max="1280" width="9" style="16"/>
    <col min="1281" max="1443" width="3.6328125" style="16" customWidth="1"/>
    <col min="1444" max="1536" width="9" style="16"/>
    <col min="1537" max="1699" width="3.6328125" style="16" customWidth="1"/>
    <col min="1700" max="1792" width="9" style="16"/>
    <col min="1793" max="1955" width="3.6328125" style="16" customWidth="1"/>
    <col min="1956" max="2048" width="9" style="16"/>
    <col min="2049" max="2211" width="3.6328125" style="16" customWidth="1"/>
    <col min="2212" max="2304" width="9" style="16"/>
    <col min="2305" max="2467" width="3.6328125" style="16" customWidth="1"/>
    <col min="2468" max="2560" width="9" style="16"/>
    <col min="2561" max="2723" width="3.6328125" style="16" customWidth="1"/>
    <col min="2724" max="2816" width="9" style="16"/>
    <col min="2817" max="2979" width="3.6328125" style="16" customWidth="1"/>
    <col min="2980" max="3072" width="9" style="16"/>
    <col min="3073" max="3235" width="3.6328125" style="16" customWidth="1"/>
    <col min="3236" max="3328" width="9" style="16"/>
    <col min="3329" max="3491" width="3.6328125" style="16" customWidth="1"/>
    <col min="3492" max="3584" width="9" style="16"/>
    <col min="3585" max="3747" width="3.6328125" style="16" customWidth="1"/>
    <col min="3748" max="3840" width="9" style="16"/>
    <col min="3841" max="4003" width="3.6328125" style="16" customWidth="1"/>
    <col min="4004" max="4096" width="9" style="16"/>
    <col min="4097" max="4259" width="3.6328125" style="16" customWidth="1"/>
    <col min="4260" max="4352" width="9" style="16"/>
    <col min="4353" max="4515" width="3.6328125" style="16" customWidth="1"/>
    <col min="4516" max="4608" width="9" style="16"/>
    <col min="4609" max="4771" width="3.6328125" style="16" customWidth="1"/>
    <col min="4772" max="4864" width="9" style="16"/>
    <col min="4865" max="5027" width="3.6328125" style="16" customWidth="1"/>
    <col min="5028" max="5120" width="9" style="16"/>
    <col min="5121" max="5283" width="3.6328125" style="16" customWidth="1"/>
    <col min="5284" max="5376" width="9" style="16"/>
    <col min="5377" max="5539" width="3.6328125" style="16" customWidth="1"/>
    <col min="5540" max="5632" width="9" style="16"/>
    <col min="5633" max="5795" width="3.6328125" style="16" customWidth="1"/>
    <col min="5796" max="5888" width="9" style="16"/>
    <col min="5889" max="6051" width="3.6328125" style="16" customWidth="1"/>
    <col min="6052" max="6144" width="9" style="16"/>
    <col min="6145" max="6307" width="3.6328125" style="16" customWidth="1"/>
    <col min="6308" max="6400" width="9" style="16"/>
    <col min="6401" max="6563" width="3.6328125" style="16" customWidth="1"/>
    <col min="6564" max="6656" width="9" style="16"/>
    <col min="6657" max="6819" width="3.6328125" style="16" customWidth="1"/>
    <col min="6820" max="6912" width="9" style="16"/>
    <col min="6913" max="7075" width="3.6328125" style="16" customWidth="1"/>
    <col min="7076" max="7168" width="9" style="16"/>
    <col min="7169" max="7331" width="3.6328125" style="16" customWidth="1"/>
    <col min="7332" max="7424" width="9" style="16"/>
    <col min="7425" max="7587" width="3.6328125" style="16" customWidth="1"/>
    <col min="7588" max="7680" width="9" style="16"/>
    <col min="7681" max="7843" width="3.6328125" style="16" customWidth="1"/>
    <col min="7844" max="7936" width="9" style="16"/>
    <col min="7937" max="8099" width="3.6328125" style="16" customWidth="1"/>
    <col min="8100" max="8192" width="9" style="16"/>
    <col min="8193" max="8355" width="3.6328125" style="16" customWidth="1"/>
    <col min="8356" max="8448" width="9" style="16"/>
    <col min="8449" max="8611" width="3.6328125" style="16" customWidth="1"/>
    <col min="8612" max="8704" width="9" style="16"/>
    <col min="8705" max="8867" width="3.6328125" style="16" customWidth="1"/>
    <col min="8868" max="8960" width="9" style="16"/>
    <col min="8961" max="9123" width="3.6328125" style="16" customWidth="1"/>
    <col min="9124" max="9216" width="9" style="16"/>
    <col min="9217" max="9379" width="3.6328125" style="16" customWidth="1"/>
    <col min="9380" max="9472" width="9" style="16"/>
    <col min="9473" max="9635" width="3.6328125" style="16" customWidth="1"/>
    <col min="9636" max="9728" width="9" style="16"/>
    <col min="9729" max="9891" width="3.6328125" style="16" customWidth="1"/>
    <col min="9892" max="9984" width="9" style="16"/>
    <col min="9985" max="10147" width="3.6328125" style="16" customWidth="1"/>
    <col min="10148" max="10240" width="9" style="16"/>
    <col min="10241" max="10403" width="3.6328125" style="16" customWidth="1"/>
    <col min="10404" max="10496" width="9" style="16"/>
    <col min="10497" max="10659" width="3.6328125" style="16" customWidth="1"/>
    <col min="10660" max="10752" width="9" style="16"/>
    <col min="10753" max="10915" width="3.6328125" style="16" customWidth="1"/>
    <col min="10916" max="11008" width="9" style="16"/>
    <col min="11009" max="11171" width="3.6328125" style="16" customWidth="1"/>
    <col min="11172" max="11264" width="9" style="16"/>
    <col min="11265" max="11427" width="3.6328125" style="16" customWidth="1"/>
    <col min="11428" max="11520" width="9" style="16"/>
    <col min="11521" max="11683" width="3.6328125" style="16" customWidth="1"/>
    <col min="11684" max="11776" width="9" style="16"/>
    <col min="11777" max="11939" width="3.6328125" style="16" customWidth="1"/>
    <col min="11940" max="12032" width="9" style="16"/>
    <col min="12033" max="12195" width="3.6328125" style="16" customWidth="1"/>
    <col min="12196" max="12288" width="9" style="16"/>
    <col min="12289" max="12451" width="3.6328125" style="16" customWidth="1"/>
    <col min="12452" max="12544" width="9" style="16"/>
    <col min="12545" max="12707" width="3.6328125" style="16" customWidth="1"/>
    <col min="12708" max="12800" width="9" style="16"/>
    <col min="12801" max="12963" width="3.6328125" style="16" customWidth="1"/>
    <col min="12964" max="13056" width="9" style="16"/>
    <col min="13057" max="13219" width="3.6328125" style="16" customWidth="1"/>
    <col min="13220" max="13312" width="9" style="16"/>
    <col min="13313" max="13475" width="3.6328125" style="16" customWidth="1"/>
    <col min="13476" max="13568" width="9" style="16"/>
    <col min="13569" max="13731" width="3.6328125" style="16" customWidth="1"/>
    <col min="13732" max="13824" width="9" style="16"/>
    <col min="13825" max="13987" width="3.6328125" style="16" customWidth="1"/>
    <col min="13988" max="14080" width="9" style="16"/>
    <col min="14081" max="14243" width="3.6328125" style="16" customWidth="1"/>
    <col min="14244" max="14336" width="9" style="16"/>
    <col min="14337" max="14499" width="3.6328125" style="16" customWidth="1"/>
    <col min="14500" max="14592" width="9" style="16"/>
    <col min="14593" max="14755" width="3.6328125" style="16" customWidth="1"/>
    <col min="14756" max="14848" width="9" style="16"/>
    <col min="14849" max="15011" width="3.6328125" style="16" customWidth="1"/>
    <col min="15012" max="15104" width="9" style="16"/>
    <col min="15105" max="15267" width="3.6328125" style="16" customWidth="1"/>
    <col min="15268" max="15360" width="9" style="16"/>
    <col min="15361" max="15523" width="3.6328125" style="16" customWidth="1"/>
    <col min="15524" max="15616" width="9" style="16"/>
    <col min="15617" max="15779" width="3.6328125" style="16" customWidth="1"/>
    <col min="15780" max="15872" width="9" style="16"/>
    <col min="15873" max="16035" width="3.6328125" style="16" customWidth="1"/>
    <col min="16036" max="16128" width="9" style="16"/>
    <col min="16129" max="16291" width="3.6328125" style="16" customWidth="1"/>
    <col min="16292" max="16384" width="9" style="16"/>
  </cols>
  <sheetData>
    <row r="1" spans="1:24" s="339" customFormat="1" ht="13">
      <c r="A1" s="338" t="s">
        <v>948</v>
      </c>
    </row>
    <row r="2" spans="1:24" s="339" customFormat="1" ht="30" customHeight="1" thickBot="1">
      <c r="A2" s="1815" t="s">
        <v>489</v>
      </c>
      <c r="B2" s="1815"/>
      <c r="C2" s="1815"/>
      <c r="D2" s="1815"/>
      <c r="E2" s="1815"/>
      <c r="F2" s="1815"/>
      <c r="G2" s="1815"/>
      <c r="H2" s="1815"/>
      <c r="I2" s="1815"/>
      <c r="J2" s="1815"/>
      <c r="K2" s="1815"/>
      <c r="L2" s="1815"/>
      <c r="M2" s="1815"/>
      <c r="N2" s="1815"/>
      <c r="O2" s="1815"/>
      <c r="P2" s="1815"/>
      <c r="Q2" s="1815"/>
      <c r="R2" s="1815"/>
      <c r="S2" s="1815"/>
      <c r="T2" s="1815"/>
      <c r="U2" s="1815"/>
      <c r="V2" s="1815"/>
      <c r="W2" s="1815"/>
      <c r="X2" s="1815"/>
    </row>
    <row r="3" spans="1:24" s="339" customFormat="1" ht="26.15" customHeight="1">
      <c r="A3" s="1816" t="s">
        <v>490</v>
      </c>
      <c r="B3" s="1774"/>
      <c r="C3" s="1774"/>
      <c r="D3" s="1775"/>
      <c r="E3" s="1817" t="s">
        <v>491</v>
      </c>
      <c r="F3" s="1818"/>
      <c r="G3" s="1818"/>
      <c r="H3" s="1774" t="s">
        <v>492</v>
      </c>
      <c r="I3" s="1818"/>
      <c r="J3" s="1819"/>
      <c r="K3" s="1820" t="s">
        <v>493</v>
      </c>
      <c r="L3" s="1774"/>
      <c r="M3" s="1777"/>
      <c r="N3" s="1821"/>
      <c r="O3" s="1822"/>
      <c r="P3" s="1822"/>
      <c r="Q3" s="1822"/>
      <c r="R3" s="1822"/>
      <c r="S3" s="1822"/>
      <c r="T3" s="1822"/>
      <c r="U3" s="1822"/>
      <c r="V3" s="1822"/>
      <c r="W3" s="1822"/>
      <c r="X3" s="1823"/>
    </row>
    <row r="4" spans="1:24" s="339" customFormat="1" ht="26.15" customHeight="1">
      <c r="A4" s="1778" t="s">
        <v>494</v>
      </c>
      <c r="B4" s="1763"/>
      <c r="C4" s="1763"/>
      <c r="D4" s="1764"/>
      <c r="E4" s="1803" t="s">
        <v>495</v>
      </c>
      <c r="F4" s="1796"/>
      <c r="G4" s="1796"/>
      <c r="H4" s="1796"/>
      <c r="I4" s="1796"/>
      <c r="J4" s="1796"/>
      <c r="K4" s="1796"/>
      <c r="L4" s="1796"/>
      <c r="M4" s="1796"/>
      <c r="N4" s="1796"/>
      <c r="O4" s="1796"/>
      <c r="P4" s="1796"/>
      <c r="Q4" s="1796"/>
      <c r="R4" s="1796"/>
      <c r="S4" s="1796"/>
      <c r="T4" s="1796"/>
      <c r="U4" s="1796"/>
      <c r="V4" s="1796"/>
      <c r="W4" s="1796"/>
      <c r="X4" s="1804"/>
    </row>
    <row r="5" spans="1:24" s="339" customFormat="1" ht="26.15" customHeight="1">
      <c r="A5" s="1778"/>
      <c r="B5" s="1763"/>
      <c r="C5" s="1763"/>
      <c r="D5" s="1764"/>
      <c r="E5" s="1761" t="s">
        <v>496</v>
      </c>
      <c r="F5" s="1761"/>
      <c r="G5" s="1761"/>
      <c r="H5" s="340" t="s">
        <v>497</v>
      </c>
      <c r="I5" s="1788"/>
      <c r="J5" s="1788"/>
      <c r="K5" s="1788"/>
      <c r="L5" s="1788"/>
      <c r="M5" s="1788"/>
      <c r="N5" s="1788"/>
      <c r="O5" s="1788"/>
      <c r="P5" s="1788"/>
      <c r="Q5" s="1788"/>
      <c r="R5" s="1788"/>
      <c r="S5" s="1788"/>
      <c r="T5" s="1788"/>
      <c r="U5" s="1788"/>
      <c r="V5" s="1788"/>
      <c r="W5" s="1788"/>
      <c r="X5" s="341" t="s">
        <v>498</v>
      </c>
    </row>
    <row r="6" spans="1:24" s="339" customFormat="1" ht="26.15" customHeight="1" thickBot="1">
      <c r="A6" s="1805" t="s">
        <v>499</v>
      </c>
      <c r="B6" s="1760"/>
      <c r="C6" s="1760"/>
      <c r="D6" s="1806"/>
      <c r="E6" s="1807" t="str">
        <f>入力用!B6</f>
        <v>■■事業 ●●地区 ▲-▲工区</v>
      </c>
      <c r="F6" s="1808"/>
      <c r="G6" s="1808"/>
      <c r="H6" s="1808"/>
      <c r="I6" s="1808"/>
      <c r="J6" s="1808"/>
      <c r="K6" s="1808"/>
      <c r="L6" s="1808"/>
      <c r="M6" s="1808"/>
      <c r="N6" s="1809"/>
      <c r="O6" s="1810" t="s">
        <v>500</v>
      </c>
      <c r="P6" s="1811"/>
      <c r="Q6" s="1811"/>
      <c r="R6" s="1812"/>
      <c r="S6" s="1811">
        <f>入力用!B20</f>
        <v>0</v>
      </c>
      <c r="T6" s="1811"/>
      <c r="U6" s="1811"/>
      <c r="V6" s="1811"/>
      <c r="W6" s="1811"/>
      <c r="X6" s="1813"/>
    </row>
    <row r="7" spans="1:24" s="339" customFormat="1" ht="13">
      <c r="A7" s="342"/>
      <c r="B7" s="343" t="s">
        <v>501</v>
      </c>
      <c r="C7" s="343"/>
      <c r="D7" s="343"/>
      <c r="E7" s="343"/>
      <c r="F7" s="343"/>
      <c r="G7" s="343"/>
      <c r="H7" s="343"/>
      <c r="I7" s="343"/>
      <c r="J7" s="343"/>
      <c r="K7" s="343"/>
      <c r="L7" s="343"/>
      <c r="M7" s="343"/>
      <c r="N7" s="343"/>
      <c r="O7" s="343"/>
      <c r="P7" s="343"/>
      <c r="Q7" s="343"/>
      <c r="R7" s="343"/>
      <c r="S7" s="343"/>
      <c r="T7" s="343"/>
      <c r="U7" s="343"/>
      <c r="V7" s="343"/>
      <c r="W7" s="343"/>
      <c r="X7" s="344"/>
    </row>
    <row r="8" spans="1:24" s="339" customFormat="1" ht="13">
      <c r="A8" s="345"/>
      <c r="B8" s="1814"/>
      <c r="C8" s="1814"/>
      <c r="D8" s="1814"/>
      <c r="E8" s="1814"/>
      <c r="F8" s="1814"/>
      <c r="G8" s="1814"/>
      <c r="H8" s="1814"/>
      <c r="I8" s="1814"/>
      <c r="J8" s="1814"/>
      <c r="K8" s="1814"/>
      <c r="L8" s="1814"/>
      <c r="M8" s="1814"/>
      <c r="N8" s="1814"/>
      <c r="O8" s="1814"/>
      <c r="P8" s="1814"/>
      <c r="Q8" s="1814"/>
      <c r="R8" s="1814"/>
      <c r="S8" s="1814"/>
      <c r="T8" s="1814"/>
      <c r="U8" s="1814"/>
      <c r="V8" s="1814"/>
      <c r="W8" s="1814"/>
      <c r="X8" s="341"/>
    </row>
    <row r="9" spans="1:24" s="339" customFormat="1" ht="13">
      <c r="A9" s="345"/>
      <c r="B9" s="1814"/>
      <c r="C9" s="1814"/>
      <c r="D9" s="1814"/>
      <c r="E9" s="1814"/>
      <c r="F9" s="1814"/>
      <c r="G9" s="1814"/>
      <c r="H9" s="1814"/>
      <c r="I9" s="1814"/>
      <c r="J9" s="1814"/>
      <c r="K9" s="1814"/>
      <c r="L9" s="1814"/>
      <c r="M9" s="1814"/>
      <c r="N9" s="1814"/>
      <c r="O9" s="1814"/>
      <c r="P9" s="1814"/>
      <c r="Q9" s="1814"/>
      <c r="R9" s="1814"/>
      <c r="S9" s="1814"/>
      <c r="T9" s="1814"/>
      <c r="U9" s="1814"/>
      <c r="V9" s="1814"/>
      <c r="W9" s="1814"/>
      <c r="X9" s="341"/>
    </row>
    <row r="10" spans="1:24" s="339" customFormat="1" ht="13">
      <c r="A10" s="345"/>
      <c r="B10" s="1814"/>
      <c r="C10" s="1814"/>
      <c r="D10" s="1814"/>
      <c r="E10" s="1814"/>
      <c r="F10" s="1814"/>
      <c r="G10" s="1814"/>
      <c r="H10" s="1814"/>
      <c r="I10" s="1814"/>
      <c r="J10" s="1814"/>
      <c r="K10" s="1814"/>
      <c r="L10" s="1814"/>
      <c r="M10" s="1814"/>
      <c r="N10" s="1814"/>
      <c r="O10" s="1814"/>
      <c r="P10" s="1814"/>
      <c r="Q10" s="1814"/>
      <c r="R10" s="1814"/>
      <c r="S10" s="1814"/>
      <c r="T10" s="1814"/>
      <c r="U10" s="1814"/>
      <c r="V10" s="1814"/>
      <c r="W10" s="1814"/>
      <c r="X10" s="341"/>
    </row>
    <row r="11" spans="1:24" s="339" customFormat="1" ht="13">
      <c r="A11" s="345"/>
      <c r="B11" s="1814"/>
      <c r="C11" s="1814"/>
      <c r="D11" s="1814"/>
      <c r="E11" s="1814"/>
      <c r="F11" s="1814"/>
      <c r="G11" s="1814"/>
      <c r="H11" s="1814"/>
      <c r="I11" s="1814"/>
      <c r="J11" s="1814"/>
      <c r="K11" s="1814"/>
      <c r="L11" s="1814"/>
      <c r="M11" s="1814"/>
      <c r="N11" s="1814"/>
      <c r="O11" s="1814"/>
      <c r="P11" s="1814"/>
      <c r="Q11" s="1814"/>
      <c r="R11" s="1814"/>
      <c r="S11" s="1814"/>
      <c r="T11" s="1814"/>
      <c r="U11" s="1814"/>
      <c r="V11" s="1814"/>
      <c r="W11" s="1814"/>
      <c r="X11" s="341"/>
    </row>
    <row r="12" spans="1:24" s="339" customFormat="1" ht="13">
      <c r="A12" s="345"/>
      <c r="B12" s="1814"/>
      <c r="C12" s="1814"/>
      <c r="D12" s="1814"/>
      <c r="E12" s="1814"/>
      <c r="F12" s="1814"/>
      <c r="G12" s="1814"/>
      <c r="H12" s="1814"/>
      <c r="I12" s="1814"/>
      <c r="J12" s="1814"/>
      <c r="K12" s="1814"/>
      <c r="L12" s="1814"/>
      <c r="M12" s="1814"/>
      <c r="N12" s="1814"/>
      <c r="O12" s="1814"/>
      <c r="P12" s="1814"/>
      <c r="Q12" s="1814"/>
      <c r="R12" s="1814"/>
      <c r="S12" s="1814"/>
      <c r="T12" s="1814"/>
      <c r="U12" s="1814"/>
      <c r="V12" s="1814"/>
      <c r="W12" s="1814"/>
      <c r="X12" s="341"/>
    </row>
    <row r="13" spans="1:24" s="339" customFormat="1" ht="13">
      <c r="A13" s="345"/>
      <c r="B13" s="1814"/>
      <c r="C13" s="1814"/>
      <c r="D13" s="1814"/>
      <c r="E13" s="1814"/>
      <c r="F13" s="1814"/>
      <c r="G13" s="1814"/>
      <c r="H13" s="1814"/>
      <c r="I13" s="1814"/>
      <c r="J13" s="1814"/>
      <c r="K13" s="1814"/>
      <c r="L13" s="1814"/>
      <c r="M13" s="1814"/>
      <c r="N13" s="1814"/>
      <c r="O13" s="1814"/>
      <c r="P13" s="1814"/>
      <c r="Q13" s="1814"/>
      <c r="R13" s="1814"/>
      <c r="S13" s="1814"/>
      <c r="T13" s="1814"/>
      <c r="U13" s="1814"/>
      <c r="V13" s="1814"/>
      <c r="W13" s="1814"/>
      <c r="X13" s="341"/>
    </row>
    <row r="14" spans="1:24" s="339" customFormat="1" ht="13">
      <c r="A14" s="345"/>
      <c r="B14" s="1814"/>
      <c r="C14" s="1814"/>
      <c r="D14" s="1814"/>
      <c r="E14" s="1814"/>
      <c r="F14" s="1814"/>
      <c r="G14" s="1814"/>
      <c r="H14" s="1814"/>
      <c r="I14" s="1814"/>
      <c r="J14" s="1814"/>
      <c r="K14" s="1814"/>
      <c r="L14" s="1814"/>
      <c r="M14" s="1814"/>
      <c r="N14" s="1814"/>
      <c r="O14" s="1814"/>
      <c r="P14" s="1814"/>
      <c r="Q14" s="1814"/>
      <c r="R14" s="1814"/>
      <c r="S14" s="1814"/>
      <c r="T14" s="1814"/>
      <c r="U14" s="1814"/>
      <c r="V14" s="1814"/>
      <c r="W14" s="1814"/>
      <c r="X14" s="341"/>
    </row>
    <row r="15" spans="1:24" s="339" customFormat="1" ht="13">
      <c r="A15" s="345"/>
      <c r="B15" s="1814"/>
      <c r="C15" s="1814"/>
      <c r="D15" s="1814"/>
      <c r="E15" s="1814"/>
      <c r="F15" s="1814"/>
      <c r="G15" s="1814"/>
      <c r="H15" s="1814"/>
      <c r="I15" s="1814"/>
      <c r="J15" s="1814"/>
      <c r="K15" s="1814"/>
      <c r="L15" s="1814"/>
      <c r="M15" s="1814"/>
      <c r="N15" s="1814"/>
      <c r="O15" s="1814"/>
      <c r="P15" s="1814"/>
      <c r="Q15" s="1814"/>
      <c r="R15" s="1814"/>
      <c r="S15" s="1814"/>
      <c r="T15" s="1814"/>
      <c r="U15" s="1814"/>
      <c r="V15" s="1814"/>
      <c r="W15" s="1814"/>
      <c r="X15" s="341"/>
    </row>
    <row r="16" spans="1:24" s="339" customFormat="1" ht="13">
      <c r="A16" s="345"/>
      <c r="B16" s="1814"/>
      <c r="C16" s="1814"/>
      <c r="D16" s="1814"/>
      <c r="E16" s="1814"/>
      <c r="F16" s="1814"/>
      <c r="G16" s="1814"/>
      <c r="H16" s="1814"/>
      <c r="I16" s="1814"/>
      <c r="J16" s="1814"/>
      <c r="K16" s="1814"/>
      <c r="L16" s="1814"/>
      <c r="M16" s="1814"/>
      <c r="N16" s="1814"/>
      <c r="O16" s="1814"/>
      <c r="P16" s="1814"/>
      <c r="Q16" s="1814"/>
      <c r="R16" s="1814"/>
      <c r="S16" s="1814"/>
      <c r="T16" s="1814"/>
      <c r="U16" s="1814"/>
      <c r="V16" s="1814"/>
      <c r="W16" s="1814"/>
      <c r="X16" s="341"/>
    </row>
    <row r="17" spans="1:24" s="339" customFormat="1" ht="13">
      <c r="A17" s="345"/>
      <c r="B17" s="1814"/>
      <c r="C17" s="1814"/>
      <c r="D17" s="1814"/>
      <c r="E17" s="1814"/>
      <c r="F17" s="1814"/>
      <c r="G17" s="1814"/>
      <c r="H17" s="1814"/>
      <c r="I17" s="1814"/>
      <c r="J17" s="1814"/>
      <c r="K17" s="1814"/>
      <c r="L17" s="1814"/>
      <c r="M17" s="1814"/>
      <c r="N17" s="1814"/>
      <c r="O17" s="1814"/>
      <c r="P17" s="1814"/>
      <c r="Q17" s="1814"/>
      <c r="R17" s="1814"/>
      <c r="S17" s="1814"/>
      <c r="T17" s="1814"/>
      <c r="U17" s="1814"/>
      <c r="V17" s="1814"/>
      <c r="W17" s="1814"/>
      <c r="X17" s="341"/>
    </row>
    <row r="18" spans="1:24" s="339" customFormat="1" ht="13">
      <c r="A18" s="345"/>
      <c r="B18" s="1814"/>
      <c r="C18" s="1814"/>
      <c r="D18" s="1814"/>
      <c r="E18" s="1814"/>
      <c r="F18" s="1814"/>
      <c r="G18" s="1814"/>
      <c r="H18" s="1814"/>
      <c r="I18" s="1814"/>
      <c r="J18" s="1814"/>
      <c r="K18" s="1814"/>
      <c r="L18" s="1814"/>
      <c r="M18" s="1814"/>
      <c r="N18" s="1814"/>
      <c r="O18" s="1814"/>
      <c r="P18" s="1814"/>
      <c r="Q18" s="1814"/>
      <c r="R18" s="1814"/>
      <c r="S18" s="1814"/>
      <c r="T18" s="1814"/>
      <c r="U18" s="1814"/>
      <c r="V18" s="1814"/>
      <c r="W18" s="1814"/>
      <c r="X18" s="341"/>
    </row>
    <row r="19" spans="1:24" s="339" customFormat="1" ht="13">
      <c r="A19" s="345"/>
      <c r="B19" s="1814"/>
      <c r="C19" s="1814"/>
      <c r="D19" s="1814"/>
      <c r="E19" s="1814"/>
      <c r="F19" s="1814"/>
      <c r="G19" s="1814"/>
      <c r="H19" s="1814"/>
      <c r="I19" s="1814"/>
      <c r="J19" s="1814"/>
      <c r="K19" s="1814"/>
      <c r="L19" s="1814"/>
      <c r="M19" s="1814"/>
      <c r="N19" s="1814"/>
      <c r="O19" s="1814"/>
      <c r="P19" s="1814"/>
      <c r="Q19" s="1814"/>
      <c r="R19" s="1814"/>
      <c r="S19" s="1814"/>
      <c r="T19" s="1814"/>
      <c r="U19" s="1814"/>
      <c r="V19" s="1814"/>
      <c r="W19" s="1814"/>
      <c r="X19" s="341"/>
    </row>
    <row r="20" spans="1:24" s="339" customFormat="1" ht="13">
      <c r="A20" s="345"/>
      <c r="B20" s="1814"/>
      <c r="C20" s="1814"/>
      <c r="D20" s="1814"/>
      <c r="E20" s="1814"/>
      <c r="F20" s="1814"/>
      <c r="G20" s="1814"/>
      <c r="H20" s="1814"/>
      <c r="I20" s="1814"/>
      <c r="J20" s="1814"/>
      <c r="K20" s="1814"/>
      <c r="L20" s="1814"/>
      <c r="M20" s="1814"/>
      <c r="N20" s="1814"/>
      <c r="O20" s="1814"/>
      <c r="P20" s="1814"/>
      <c r="Q20" s="1814"/>
      <c r="R20" s="1814"/>
      <c r="S20" s="1814"/>
      <c r="T20" s="1814"/>
      <c r="U20" s="1814"/>
      <c r="V20" s="1814"/>
      <c r="W20" s="1814"/>
      <c r="X20" s="341"/>
    </row>
    <row r="21" spans="1:24" s="339" customFormat="1" ht="13">
      <c r="A21" s="345"/>
      <c r="B21" s="1814"/>
      <c r="C21" s="1814"/>
      <c r="D21" s="1814"/>
      <c r="E21" s="1814"/>
      <c r="F21" s="1814"/>
      <c r="G21" s="1814"/>
      <c r="H21" s="1814"/>
      <c r="I21" s="1814"/>
      <c r="J21" s="1814"/>
      <c r="K21" s="1814"/>
      <c r="L21" s="1814"/>
      <c r="M21" s="1814"/>
      <c r="N21" s="1814"/>
      <c r="O21" s="1814"/>
      <c r="P21" s="1814"/>
      <c r="Q21" s="1814"/>
      <c r="R21" s="1814"/>
      <c r="S21" s="1814"/>
      <c r="T21" s="1814"/>
      <c r="U21" s="1814"/>
      <c r="V21" s="1814"/>
      <c r="W21" s="1814"/>
      <c r="X21" s="341"/>
    </row>
    <row r="22" spans="1:24" s="339" customFormat="1" ht="13">
      <c r="A22" s="345"/>
      <c r="B22" s="1814"/>
      <c r="C22" s="1814"/>
      <c r="D22" s="1814"/>
      <c r="E22" s="1814"/>
      <c r="F22" s="1814"/>
      <c r="G22" s="1814"/>
      <c r="H22" s="1814"/>
      <c r="I22" s="1814"/>
      <c r="J22" s="1814"/>
      <c r="K22" s="1814"/>
      <c r="L22" s="1814"/>
      <c r="M22" s="1814"/>
      <c r="N22" s="1814"/>
      <c r="O22" s="1814"/>
      <c r="P22" s="1814"/>
      <c r="Q22" s="1814"/>
      <c r="R22" s="1814"/>
      <c r="S22" s="1814"/>
      <c r="T22" s="1814"/>
      <c r="U22" s="1814"/>
      <c r="V22" s="1814"/>
      <c r="W22" s="1814"/>
      <c r="X22" s="341"/>
    </row>
    <row r="23" spans="1:24" s="339" customFormat="1" ht="13">
      <c r="A23" s="345"/>
      <c r="B23" s="1814"/>
      <c r="C23" s="1814"/>
      <c r="D23" s="1814"/>
      <c r="E23" s="1814"/>
      <c r="F23" s="1814"/>
      <c r="G23" s="1814"/>
      <c r="H23" s="1814"/>
      <c r="I23" s="1814"/>
      <c r="J23" s="1814"/>
      <c r="K23" s="1814"/>
      <c r="L23" s="1814"/>
      <c r="M23" s="1814"/>
      <c r="N23" s="1814"/>
      <c r="O23" s="1814"/>
      <c r="P23" s="1814"/>
      <c r="Q23" s="1814"/>
      <c r="R23" s="1814"/>
      <c r="S23" s="1814"/>
      <c r="T23" s="1814"/>
      <c r="U23" s="1814"/>
      <c r="V23" s="1814"/>
      <c r="W23" s="1814"/>
      <c r="X23" s="341"/>
    </row>
    <row r="24" spans="1:24" s="339" customFormat="1" ht="13">
      <c r="A24" s="345"/>
      <c r="B24" s="1814"/>
      <c r="C24" s="1814"/>
      <c r="D24" s="1814"/>
      <c r="E24" s="1814"/>
      <c r="F24" s="1814"/>
      <c r="G24" s="1814"/>
      <c r="H24" s="1814"/>
      <c r="I24" s="1814"/>
      <c r="J24" s="1814"/>
      <c r="K24" s="1814"/>
      <c r="L24" s="1814"/>
      <c r="M24" s="1814"/>
      <c r="N24" s="1814"/>
      <c r="O24" s="1814"/>
      <c r="P24" s="1814"/>
      <c r="Q24" s="1814"/>
      <c r="R24" s="1814"/>
      <c r="S24" s="1814"/>
      <c r="T24" s="1814"/>
      <c r="U24" s="1814"/>
      <c r="V24" s="1814"/>
      <c r="W24" s="1814"/>
      <c r="X24" s="341"/>
    </row>
    <row r="25" spans="1:24" s="339" customFormat="1" ht="13">
      <c r="A25" s="345"/>
      <c r="B25" s="1814"/>
      <c r="C25" s="1814"/>
      <c r="D25" s="1814"/>
      <c r="E25" s="1814"/>
      <c r="F25" s="1814"/>
      <c r="G25" s="1814"/>
      <c r="H25" s="1814"/>
      <c r="I25" s="1814"/>
      <c r="J25" s="1814"/>
      <c r="K25" s="1814"/>
      <c r="L25" s="1814"/>
      <c r="M25" s="1814"/>
      <c r="N25" s="1814"/>
      <c r="O25" s="1814"/>
      <c r="P25" s="1814"/>
      <c r="Q25" s="1814"/>
      <c r="R25" s="1814"/>
      <c r="S25" s="1814"/>
      <c r="T25" s="1814"/>
      <c r="U25" s="1814"/>
      <c r="V25" s="1814"/>
      <c r="W25" s="1814"/>
      <c r="X25" s="341"/>
    </row>
    <row r="26" spans="1:24" s="339" customFormat="1" ht="26.15" customHeight="1" thickBot="1">
      <c r="A26" s="346"/>
      <c r="B26" s="1790" t="s">
        <v>502</v>
      </c>
      <c r="C26" s="1790"/>
      <c r="D26" s="1790"/>
      <c r="E26" s="1790"/>
      <c r="F26" s="1790"/>
      <c r="G26" s="1790" t="s">
        <v>503</v>
      </c>
      <c r="H26" s="1790"/>
      <c r="I26" s="1790"/>
      <c r="J26" s="1790"/>
      <c r="K26" s="1790"/>
      <c r="L26" s="1797"/>
      <c r="M26" s="1797"/>
      <c r="N26" s="1797"/>
      <c r="O26" s="1797"/>
      <c r="P26" s="1797"/>
      <c r="Q26" s="1797"/>
      <c r="R26" s="1797"/>
      <c r="S26" s="1797"/>
      <c r="T26" s="1797"/>
      <c r="U26" s="1797"/>
      <c r="V26" s="1797"/>
      <c r="W26" s="1797"/>
      <c r="X26" s="347"/>
    </row>
    <row r="27" spans="1:24" s="339" customFormat="1" ht="16" customHeight="1">
      <c r="A27" s="348"/>
      <c r="B27" s="1784" t="s">
        <v>504</v>
      </c>
      <c r="C27" s="1761" t="s">
        <v>505</v>
      </c>
      <c r="D27" s="1761"/>
      <c r="E27" s="1761"/>
      <c r="F27" s="1761"/>
      <c r="G27" s="1801" t="s">
        <v>506</v>
      </c>
      <c r="H27" s="1801"/>
      <c r="I27" s="1761"/>
      <c r="J27" s="1800" t="s">
        <v>507</v>
      </c>
      <c r="K27" s="1800"/>
      <c r="L27" s="1761"/>
      <c r="M27" s="1800" t="s">
        <v>508</v>
      </c>
      <c r="N27" s="1800"/>
      <c r="O27" s="1761"/>
      <c r="P27" s="1800" t="s">
        <v>509</v>
      </c>
      <c r="Q27" s="1800"/>
      <c r="R27" s="1761"/>
      <c r="S27" s="1800" t="s">
        <v>510</v>
      </c>
      <c r="T27" s="1800"/>
      <c r="U27" s="1761" t="s">
        <v>511</v>
      </c>
      <c r="V27" s="1761"/>
      <c r="W27" s="1761"/>
      <c r="X27" s="341"/>
    </row>
    <row r="28" spans="1:24" s="339" customFormat="1" ht="16" customHeight="1">
      <c r="A28" s="1787" t="s">
        <v>512</v>
      </c>
      <c r="B28" s="1785"/>
      <c r="C28" s="1761"/>
      <c r="D28" s="1761"/>
      <c r="E28" s="1761"/>
      <c r="F28" s="1761"/>
      <c r="G28" s="1802"/>
      <c r="H28" s="1802"/>
      <c r="I28" s="1761"/>
      <c r="J28" s="1761"/>
      <c r="K28" s="1761"/>
      <c r="L28" s="1761"/>
      <c r="M28" s="1761"/>
      <c r="N28" s="1761"/>
      <c r="O28" s="1761"/>
      <c r="P28" s="1761"/>
      <c r="Q28" s="1761"/>
      <c r="R28" s="1761"/>
      <c r="S28" s="1761"/>
      <c r="T28" s="1761"/>
      <c r="U28" s="1761"/>
      <c r="V28" s="1761"/>
      <c r="W28" s="1761"/>
      <c r="X28" s="341"/>
    </row>
    <row r="29" spans="1:24" s="339" customFormat="1" ht="16" customHeight="1">
      <c r="A29" s="1787"/>
      <c r="B29" s="1785"/>
      <c r="C29" s="580"/>
      <c r="D29" s="580"/>
      <c r="E29" s="580"/>
      <c r="F29" s="580"/>
      <c r="G29" s="581" t="s">
        <v>1695</v>
      </c>
      <c r="H29" s="581"/>
      <c r="I29" s="580"/>
      <c r="J29" s="580"/>
      <c r="K29" s="580"/>
      <c r="L29" s="580"/>
      <c r="M29" s="580"/>
      <c r="N29" s="580"/>
      <c r="O29" s="580"/>
      <c r="P29" s="580"/>
      <c r="Q29" s="580"/>
      <c r="R29" s="580"/>
      <c r="S29" s="580"/>
      <c r="T29" s="580"/>
      <c r="U29" s="580"/>
      <c r="V29" s="580"/>
      <c r="W29" s="580"/>
      <c r="X29" s="341"/>
    </row>
    <row r="30" spans="1:24" s="339" customFormat="1" ht="16" customHeight="1">
      <c r="A30" s="1787"/>
      <c r="B30" s="1785"/>
      <c r="C30" s="580"/>
      <c r="D30" s="580"/>
      <c r="E30" s="580"/>
      <c r="F30" s="580"/>
      <c r="G30" s="581" t="s">
        <v>1696</v>
      </c>
      <c r="H30" s="581"/>
      <c r="I30" s="580"/>
      <c r="J30" s="580"/>
      <c r="K30" s="580"/>
      <c r="L30" s="580"/>
      <c r="M30" s="580"/>
      <c r="N30" s="580"/>
      <c r="O30" s="580"/>
      <c r="P30" s="580"/>
      <c r="Q30" s="580"/>
      <c r="R30" s="580"/>
      <c r="S30" s="580"/>
      <c r="T30" s="580"/>
      <c r="U30" s="580"/>
      <c r="V30" s="580"/>
      <c r="W30" s="580"/>
      <c r="X30" s="341"/>
    </row>
    <row r="31" spans="1:24" s="339" customFormat="1" ht="16" customHeight="1">
      <c r="A31" s="1787"/>
      <c r="B31" s="1785"/>
      <c r="C31" s="580"/>
      <c r="D31" s="580"/>
      <c r="E31" s="580"/>
      <c r="F31" s="580"/>
      <c r="G31" s="581" t="s">
        <v>1697</v>
      </c>
      <c r="H31" s="581"/>
      <c r="I31" s="580"/>
      <c r="J31" s="580"/>
      <c r="K31" s="580"/>
      <c r="L31" s="580"/>
      <c r="M31" s="580"/>
      <c r="N31" s="580"/>
      <c r="O31" s="580"/>
      <c r="P31" s="580"/>
      <c r="Q31" s="580"/>
      <c r="R31" s="580"/>
      <c r="S31" s="580"/>
      <c r="T31" s="580"/>
      <c r="U31" s="580"/>
      <c r="V31" s="580"/>
      <c r="W31" s="580"/>
      <c r="X31" s="341"/>
    </row>
    <row r="32" spans="1:24" s="339" customFormat="1" ht="16" customHeight="1">
      <c r="A32" s="1787"/>
      <c r="B32" s="1785"/>
      <c r="G32" s="1788" t="s">
        <v>496</v>
      </c>
      <c r="H32" s="1788"/>
      <c r="I32" s="1788"/>
      <c r="J32" s="1789"/>
      <c r="K32" s="1789"/>
      <c r="L32" s="1789"/>
      <c r="M32" s="1789"/>
      <c r="N32" s="1789"/>
      <c r="O32" s="1789"/>
      <c r="P32" s="1789"/>
      <c r="Q32" s="1789"/>
      <c r="R32" s="1789"/>
      <c r="S32" s="1789"/>
      <c r="T32" s="1789"/>
      <c r="U32" s="1789"/>
      <c r="V32" s="1789"/>
      <c r="X32" s="341"/>
    </row>
    <row r="33" spans="1:24" s="339" customFormat="1" ht="16" customHeight="1">
      <c r="A33" s="1787"/>
      <c r="B33" s="1785"/>
      <c r="G33" s="1788"/>
      <c r="H33" s="1788"/>
      <c r="I33" s="1788"/>
      <c r="J33" s="1789"/>
      <c r="K33" s="1789"/>
      <c r="L33" s="1789"/>
      <c r="M33" s="1789"/>
      <c r="N33" s="1789"/>
      <c r="O33" s="1789"/>
      <c r="P33" s="1789"/>
      <c r="Q33" s="1789"/>
      <c r="R33" s="1789"/>
      <c r="S33" s="1789"/>
      <c r="T33" s="1789"/>
      <c r="U33" s="1789"/>
      <c r="V33" s="1789"/>
      <c r="X33" s="341"/>
    </row>
    <row r="34" spans="1:24" s="339" customFormat="1" ht="16" customHeight="1">
      <c r="A34" s="1787"/>
      <c r="B34" s="1785"/>
      <c r="G34" s="1788"/>
      <c r="H34" s="1788"/>
      <c r="I34" s="1788"/>
      <c r="J34" s="1789"/>
      <c r="K34" s="1789"/>
      <c r="L34" s="1789"/>
      <c r="M34" s="1789"/>
      <c r="N34" s="1789"/>
      <c r="O34" s="1789"/>
      <c r="P34" s="1789"/>
      <c r="Q34" s="1789"/>
      <c r="R34" s="1789"/>
      <c r="S34" s="1789"/>
      <c r="T34" s="1789"/>
      <c r="U34" s="1789"/>
      <c r="V34" s="1789"/>
      <c r="X34" s="341"/>
    </row>
    <row r="35" spans="1:24" s="339" customFormat="1" ht="16" customHeight="1">
      <c r="A35" s="349" t="s">
        <v>513</v>
      </c>
      <c r="B35" s="1786"/>
      <c r="C35" s="350"/>
      <c r="D35" s="350"/>
      <c r="E35" s="350"/>
      <c r="F35" s="350"/>
      <c r="G35" s="350"/>
      <c r="H35" s="350"/>
      <c r="I35" s="350"/>
      <c r="J35" s="350"/>
      <c r="K35" s="350"/>
      <c r="L35" s="350"/>
      <c r="M35" s="1798"/>
      <c r="N35" s="1798"/>
      <c r="O35" s="1798" t="s">
        <v>112</v>
      </c>
      <c r="P35" s="1798"/>
      <c r="Q35" s="1799"/>
      <c r="R35" s="1799"/>
      <c r="S35" s="1799"/>
      <c r="T35" s="1799"/>
      <c r="U35" s="1799"/>
      <c r="V35" s="1799"/>
      <c r="W35" s="1799"/>
      <c r="X35" s="351"/>
    </row>
    <row r="36" spans="1:24" s="339" customFormat="1" ht="16" customHeight="1">
      <c r="A36" s="352"/>
      <c r="B36" s="1793" t="s">
        <v>514</v>
      </c>
      <c r="C36" s="1760" t="s">
        <v>505</v>
      </c>
      <c r="D36" s="1760"/>
      <c r="E36" s="1760"/>
      <c r="F36" s="1760"/>
      <c r="G36" s="1795" t="s">
        <v>507</v>
      </c>
      <c r="H36" s="1796"/>
      <c r="I36" s="1760"/>
      <c r="J36" s="1760" t="s">
        <v>508</v>
      </c>
      <c r="K36" s="1760"/>
      <c r="L36" s="1760"/>
      <c r="M36" s="1760" t="s">
        <v>509</v>
      </c>
      <c r="N36" s="1760"/>
      <c r="O36" s="1760"/>
      <c r="P36" s="1760" t="s">
        <v>515</v>
      </c>
      <c r="Q36" s="1760"/>
      <c r="R36" s="1760"/>
      <c r="S36" s="1792" t="s">
        <v>510</v>
      </c>
      <c r="T36" s="1760"/>
      <c r="U36" s="1760" t="s">
        <v>511</v>
      </c>
      <c r="V36" s="1760"/>
      <c r="W36" s="1760"/>
      <c r="X36" s="353"/>
    </row>
    <row r="37" spans="1:24" s="339" customFormat="1" ht="16" customHeight="1">
      <c r="A37" s="1787" t="s">
        <v>516</v>
      </c>
      <c r="B37" s="1785"/>
      <c r="C37" s="1761"/>
      <c r="D37" s="1761"/>
      <c r="E37" s="1761"/>
      <c r="F37" s="1761"/>
      <c r="G37" s="1788"/>
      <c r="H37" s="1788"/>
      <c r="I37" s="1761"/>
      <c r="J37" s="1761"/>
      <c r="K37" s="1761"/>
      <c r="L37" s="1761"/>
      <c r="M37" s="1761"/>
      <c r="N37" s="1761"/>
      <c r="O37" s="1761"/>
      <c r="P37" s="1761"/>
      <c r="Q37" s="1761"/>
      <c r="R37" s="1761"/>
      <c r="S37" s="1761"/>
      <c r="T37" s="1761"/>
      <c r="U37" s="1761"/>
      <c r="V37" s="1761"/>
      <c r="W37" s="1761"/>
      <c r="X37" s="341"/>
    </row>
    <row r="38" spans="1:24" s="339" customFormat="1" ht="16" customHeight="1">
      <c r="A38" s="1787"/>
      <c r="B38" s="1785"/>
      <c r="G38" s="1788" t="s">
        <v>517</v>
      </c>
      <c r="H38" s="1788"/>
      <c r="I38" s="1788"/>
      <c r="J38" s="1789"/>
      <c r="K38" s="1789"/>
      <c r="L38" s="1789"/>
      <c r="M38" s="1789"/>
      <c r="N38" s="1789"/>
      <c r="O38" s="1789"/>
      <c r="P38" s="1789"/>
      <c r="Q38" s="1789"/>
      <c r="R38" s="1789"/>
      <c r="S38" s="1789"/>
      <c r="T38" s="1789"/>
      <c r="U38" s="1789"/>
      <c r="V38" s="1789"/>
      <c r="X38" s="341"/>
    </row>
    <row r="39" spans="1:24" s="339" customFormat="1" ht="16" customHeight="1">
      <c r="A39" s="1787"/>
      <c r="B39" s="1785"/>
      <c r="G39" s="1788"/>
      <c r="H39" s="1788"/>
      <c r="I39" s="1788"/>
      <c r="J39" s="1789"/>
      <c r="K39" s="1789"/>
      <c r="L39" s="1789"/>
      <c r="M39" s="1789"/>
      <c r="N39" s="1789"/>
      <c r="O39" s="1789"/>
      <c r="P39" s="1789"/>
      <c r="Q39" s="1789"/>
      <c r="R39" s="1789"/>
      <c r="S39" s="1789"/>
      <c r="T39" s="1789"/>
      <c r="U39" s="1789"/>
      <c r="V39" s="1789"/>
      <c r="X39" s="341"/>
    </row>
    <row r="40" spans="1:24" s="339" customFormat="1" ht="16" customHeight="1">
      <c r="A40" s="1787"/>
      <c r="B40" s="1785"/>
      <c r="G40" s="1788"/>
      <c r="H40" s="1788"/>
      <c r="I40" s="1788"/>
      <c r="J40" s="1789"/>
      <c r="K40" s="1789"/>
      <c r="L40" s="1789"/>
      <c r="M40" s="1789"/>
      <c r="N40" s="1789"/>
      <c r="O40" s="1789"/>
      <c r="P40" s="1789"/>
      <c r="Q40" s="1789"/>
      <c r="R40" s="1789"/>
      <c r="S40" s="1789"/>
      <c r="T40" s="1789"/>
      <c r="U40" s="1789"/>
      <c r="V40" s="1789"/>
      <c r="X40" s="341"/>
    </row>
    <row r="41" spans="1:24" s="339" customFormat="1" ht="16" customHeight="1" thickBot="1">
      <c r="A41" s="354"/>
      <c r="B41" s="1794"/>
      <c r="C41" s="355"/>
      <c r="D41" s="355"/>
      <c r="E41" s="355"/>
      <c r="F41" s="355"/>
      <c r="G41" s="355"/>
      <c r="H41" s="355"/>
      <c r="I41" s="355"/>
      <c r="J41" s="355"/>
      <c r="K41" s="355"/>
      <c r="L41" s="355"/>
      <c r="M41" s="1790"/>
      <c r="N41" s="1790"/>
      <c r="O41" s="1790" t="s">
        <v>112</v>
      </c>
      <c r="P41" s="1790"/>
      <c r="Q41" s="1791"/>
      <c r="R41" s="1791"/>
      <c r="S41" s="1791"/>
      <c r="T41" s="1791"/>
      <c r="U41" s="1791"/>
      <c r="V41" s="1791"/>
      <c r="W41" s="1791"/>
      <c r="X41" s="347"/>
    </row>
    <row r="42" spans="1:24" s="339" customFormat="1" ht="13.5" thickBot="1"/>
    <row r="43" spans="1:24" s="339" customFormat="1" ht="13.5" customHeight="1">
      <c r="E43" s="1768" t="s">
        <v>518</v>
      </c>
      <c r="F43" s="1769"/>
      <c r="G43" s="1769"/>
      <c r="H43" s="1772" t="s">
        <v>519</v>
      </c>
      <c r="I43" s="1769"/>
      <c r="J43" s="1769"/>
      <c r="K43" s="1773" t="s">
        <v>520</v>
      </c>
      <c r="L43" s="1774"/>
      <c r="M43" s="1775"/>
      <c r="N43" s="1773" t="s">
        <v>521</v>
      </c>
      <c r="O43" s="1774"/>
      <c r="P43" s="1775"/>
      <c r="R43" s="1776" t="s">
        <v>522</v>
      </c>
      <c r="S43" s="1774"/>
      <c r="T43" s="1777"/>
      <c r="U43" s="1773" t="s">
        <v>523</v>
      </c>
      <c r="V43" s="1774"/>
      <c r="W43" s="1775"/>
    </row>
    <row r="44" spans="1:24" s="339" customFormat="1" ht="13">
      <c r="E44" s="1770"/>
      <c r="F44" s="1771"/>
      <c r="G44" s="1771"/>
      <c r="H44" s="1771"/>
      <c r="I44" s="1771"/>
      <c r="J44" s="1771"/>
      <c r="K44" s="1762"/>
      <c r="L44" s="1763"/>
      <c r="M44" s="1764"/>
      <c r="N44" s="1762"/>
      <c r="O44" s="1763"/>
      <c r="P44" s="1764"/>
      <c r="R44" s="1778"/>
      <c r="S44" s="1763"/>
      <c r="T44" s="1779"/>
      <c r="U44" s="1762"/>
      <c r="V44" s="1763"/>
      <c r="W44" s="1764"/>
    </row>
    <row r="45" spans="1:24" s="339" customFormat="1" ht="13">
      <c r="E45" s="1770"/>
      <c r="F45" s="1771"/>
      <c r="G45" s="1771"/>
      <c r="H45" s="1771"/>
      <c r="I45" s="1771"/>
      <c r="J45" s="1771"/>
      <c r="K45" s="1762"/>
      <c r="L45" s="1763"/>
      <c r="M45" s="1764"/>
      <c r="N45" s="1762"/>
      <c r="O45" s="1763"/>
      <c r="P45" s="1764"/>
      <c r="R45" s="1778"/>
      <c r="S45" s="1763"/>
      <c r="T45" s="1779"/>
      <c r="U45" s="1762"/>
      <c r="V45" s="1763"/>
      <c r="W45" s="1764"/>
    </row>
    <row r="46" spans="1:24" s="339" customFormat="1" ht="13">
      <c r="E46" s="1770"/>
      <c r="F46" s="1771"/>
      <c r="G46" s="1771"/>
      <c r="H46" s="1771"/>
      <c r="I46" s="1771"/>
      <c r="J46" s="1771"/>
      <c r="K46" s="1762"/>
      <c r="L46" s="1763"/>
      <c r="M46" s="1764"/>
      <c r="N46" s="1762"/>
      <c r="O46" s="1763"/>
      <c r="P46" s="1764"/>
      <c r="R46" s="1778"/>
      <c r="S46" s="1763"/>
      <c r="T46" s="1779"/>
      <c r="U46" s="1762"/>
      <c r="V46" s="1763"/>
      <c r="W46" s="1764"/>
    </row>
    <row r="47" spans="1:24" s="339" customFormat="1" ht="13">
      <c r="E47" s="1770"/>
      <c r="F47" s="1771"/>
      <c r="G47" s="1771"/>
      <c r="H47" s="1771"/>
      <c r="I47" s="1771"/>
      <c r="J47" s="1771"/>
      <c r="K47" s="1762"/>
      <c r="L47" s="1763"/>
      <c r="M47" s="1764"/>
      <c r="N47" s="1762"/>
      <c r="O47" s="1763"/>
      <c r="P47" s="1764"/>
      <c r="R47" s="1778"/>
      <c r="S47" s="1763"/>
      <c r="T47" s="1779"/>
      <c r="U47" s="1762"/>
      <c r="V47" s="1763"/>
      <c r="W47" s="1764"/>
    </row>
    <row r="48" spans="1:24" s="339" customFormat="1" ht="13">
      <c r="E48" s="1770"/>
      <c r="F48" s="1771"/>
      <c r="G48" s="1771"/>
      <c r="H48" s="1771"/>
      <c r="I48" s="1771"/>
      <c r="J48" s="1771"/>
      <c r="K48" s="1762"/>
      <c r="L48" s="1763"/>
      <c r="M48" s="1764"/>
      <c r="N48" s="1762"/>
      <c r="O48" s="1763"/>
      <c r="P48" s="1764"/>
      <c r="R48" s="1778"/>
      <c r="S48" s="1763"/>
      <c r="T48" s="1779"/>
      <c r="U48" s="1762"/>
      <c r="V48" s="1763"/>
      <c r="W48" s="1764"/>
    </row>
    <row r="49" spans="5:23" s="339" customFormat="1" ht="13">
      <c r="E49" s="1770"/>
      <c r="F49" s="1771"/>
      <c r="G49" s="1771"/>
      <c r="H49" s="1771"/>
      <c r="I49" s="1771"/>
      <c r="J49" s="1771"/>
      <c r="K49" s="1762"/>
      <c r="L49" s="1763"/>
      <c r="M49" s="1764"/>
      <c r="N49" s="1762"/>
      <c r="O49" s="1763"/>
      <c r="P49" s="1764"/>
      <c r="R49" s="1778"/>
      <c r="S49" s="1763"/>
      <c r="T49" s="1779"/>
      <c r="U49" s="1762"/>
      <c r="V49" s="1763"/>
      <c r="W49" s="1764"/>
    </row>
    <row r="50" spans="5:23" s="339" customFormat="1" ht="13.5" thickBot="1">
      <c r="E50" s="1780"/>
      <c r="F50" s="1781"/>
      <c r="G50" s="1781"/>
      <c r="H50" s="1781"/>
      <c r="I50" s="1781"/>
      <c r="J50" s="1781"/>
      <c r="K50" s="1765"/>
      <c r="L50" s="1766"/>
      <c r="M50" s="1767"/>
      <c r="N50" s="1765"/>
      <c r="O50" s="1766"/>
      <c r="P50" s="1767"/>
      <c r="R50" s="1782"/>
      <c r="S50" s="1766"/>
      <c r="T50" s="1783"/>
      <c r="U50" s="1765"/>
      <c r="V50" s="1766"/>
      <c r="W50" s="1767"/>
    </row>
  </sheetData>
  <mergeCells count="67">
    <mergeCell ref="A2:X2"/>
    <mergeCell ref="A3:D3"/>
    <mergeCell ref="E3:G3"/>
    <mergeCell ref="H3:J3"/>
    <mergeCell ref="K3:M3"/>
    <mergeCell ref="N3:X3"/>
    <mergeCell ref="C27:F28"/>
    <mergeCell ref="G27:H28"/>
    <mergeCell ref="I27:I28"/>
    <mergeCell ref="J27:K28"/>
    <mergeCell ref="A4:D5"/>
    <mergeCell ref="E4:X4"/>
    <mergeCell ref="E5:G5"/>
    <mergeCell ref="I5:W5"/>
    <mergeCell ref="A6:D6"/>
    <mergeCell ref="E6:N6"/>
    <mergeCell ref="O6:R6"/>
    <mergeCell ref="S6:X6"/>
    <mergeCell ref="B8:W25"/>
    <mergeCell ref="B26:D26"/>
    <mergeCell ref="E26:F26"/>
    <mergeCell ref="G26:K26"/>
    <mergeCell ref="L26:W26"/>
    <mergeCell ref="J36:K37"/>
    <mergeCell ref="L36:L37"/>
    <mergeCell ref="U27:W28"/>
    <mergeCell ref="A28:A34"/>
    <mergeCell ref="G32:I34"/>
    <mergeCell ref="J32:V34"/>
    <mergeCell ref="M35:N35"/>
    <mergeCell ref="O35:P35"/>
    <mergeCell ref="Q35:W35"/>
    <mergeCell ref="L27:L28"/>
    <mergeCell ref="M27:N28"/>
    <mergeCell ref="O27:O28"/>
    <mergeCell ref="P27:Q28"/>
    <mergeCell ref="R27:R28"/>
    <mergeCell ref="S27:T28"/>
    <mergeCell ref="B27:B35"/>
    <mergeCell ref="A37:A40"/>
    <mergeCell ref="G38:I40"/>
    <mergeCell ref="J38:V40"/>
    <mergeCell ref="M41:N41"/>
    <mergeCell ref="O41:P41"/>
    <mergeCell ref="Q41:W41"/>
    <mergeCell ref="M36:N37"/>
    <mergeCell ref="O36:O37"/>
    <mergeCell ref="P36:Q37"/>
    <mergeCell ref="R36:R37"/>
    <mergeCell ref="S36:T37"/>
    <mergeCell ref="U36:W37"/>
    <mergeCell ref="B36:B41"/>
    <mergeCell ref="C36:F37"/>
    <mergeCell ref="G36:H37"/>
    <mergeCell ref="I36:I37"/>
    <mergeCell ref="U47:W50"/>
    <mergeCell ref="E43:G46"/>
    <mergeCell ref="H43:J46"/>
    <mergeCell ref="K43:M46"/>
    <mergeCell ref="N43:P46"/>
    <mergeCell ref="R43:T46"/>
    <mergeCell ref="U43:W46"/>
    <mergeCell ref="E47:G50"/>
    <mergeCell ref="H47:J50"/>
    <mergeCell ref="K47:M50"/>
    <mergeCell ref="N47:P50"/>
    <mergeCell ref="R47:T50"/>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rgb="FFFFFF00"/>
  </sheetPr>
  <dimension ref="B1:AO50"/>
  <sheetViews>
    <sheetView showGridLines="0" view="pageBreakPreview" zoomScale="80" zoomScaleNormal="100" zoomScaleSheetLayoutView="80" workbookViewId="0"/>
  </sheetViews>
  <sheetFormatPr defaultColWidth="2.453125" defaultRowHeight="15" customHeight="1"/>
  <cols>
    <col min="1" max="1" width="2.453125" style="356" customWidth="1"/>
    <col min="2" max="2" width="1.36328125" style="356" customWidth="1"/>
    <col min="3" max="30" width="2.453125" style="356" customWidth="1"/>
    <col min="31" max="33" width="2.08984375" style="356" customWidth="1"/>
    <col min="34" max="39" width="2.453125" style="356" customWidth="1"/>
    <col min="40" max="40" width="1.08984375" style="356" customWidth="1"/>
    <col min="41" max="41" width="1.453125" style="356" customWidth="1"/>
    <col min="42" max="16384" width="2.453125" style="356"/>
  </cols>
  <sheetData>
    <row r="1" spans="2:40" ht="8.25" customHeight="1" thickBot="1"/>
    <row r="2" spans="2:40" ht="15" customHeight="1">
      <c r="B2" s="357"/>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9"/>
    </row>
    <row r="3" spans="2:40" ht="21" customHeight="1">
      <c r="B3" s="360"/>
      <c r="C3" s="1911" t="s">
        <v>524</v>
      </c>
      <c r="D3" s="1911"/>
      <c r="E3" s="1911"/>
      <c r="F3" s="1911"/>
      <c r="G3" s="1911"/>
      <c r="H3" s="1911"/>
      <c r="I3" s="1911"/>
      <c r="J3" s="1911"/>
      <c r="K3" s="1911"/>
      <c r="L3" s="1911"/>
      <c r="M3" s="1911"/>
      <c r="N3" s="1911"/>
      <c r="O3" s="1911"/>
      <c r="P3" s="1911"/>
      <c r="Q3" s="1911"/>
      <c r="R3" s="1911"/>
      <c r="S3" s="1911"/>
      <c r="T3" s="1911"/>
      <c r="U3" s="1911"/>
      <c r="V3" s="1911"/>
      <c r="W3" s="1911"/>
      <c r="X3" s="1911"/>
      <c r="Y3" s="1911"/>
      <c r="Z3" s="1911"/>
      <c r="AA3" s="1911"/>
      <c r="AB3" s="1911"/>
      <c r="AC3" s="1911"/>
      <c r="AD3" s="1911"/>
      <c r="AE3" s="1911"/>
      <c r="AF3" s="1911"/>
      <c r="AG3" s="1911"/>
      <c r="AH3" s="1911"/>
      <c r="AI3" s="1911"/>
      <c r="AJ3" s="1911"/>
      <c r="AK3" s="1911"/>
      <c r="AL3" s="1911"/>
      <c r="AM3" s="1911"/>
      <c r="AN3" s="361"/>
    </row>
    <row r="4" spans="2:40" ht="15" customHeight="1">
      <c r="B4" s="360"/>
      <c r="J4" s="1912" t="str">
        <f>入力用!B6</f>
        <v>■■事業 ●●地区 ▲-▲工区</v>
      </c>
      <c r="K4" s="1912"/>
      <c r="L4" s="1912"/>
      <c r="M4" s="1912"/>
      <c r="N4" s="1912"/>
      <c r="O4" s="1912"/>
      <c r="P4" s="1912"/>
      <c r="Q4" s="1912"/>
      <c r="R4" s="1912"/>
      <c r="AB4" s="1914">
        <f>入力用!B20</f>
        <v>0</v>
      </c>
      <c r="AC4" s="1914"/>
      <c r="AD4" s="1914"/>
      <c r="AE4" s="1914"/>
      <c r="AF4" s="1914"/>
      <c r="AG4" s="1914"/>
      <c r="AH4" s="1914"/>
      <c r="AI4" s="1914"/>
      <c r="AJ4" s="1914"/>
      <c r="AK4" s="1914"/>
      <c r="AL4" s="1914"/>
      <c r="AN4" s="361"/>
    </row>
    <row r="5" spans="2:40" ht="15" customHeight="1">
      <c r="B5" s="360"/>
      <c r="C5" s="1910" t="s">
        <v>525</v>
      </c>
      <c r="D5" s="1910"/>
      <c r="E5" s="1910"/>
      <c r="F5" s="1910"/>
      <c r="G5" s="1910"/>
      <c r="H5" s="1910"/>
      <c r="I5" s="362"/>
      <c r="J5" s="1913"/>
      <c r="K5" s="1913"/>
      <c r="L5" s="1913"/>
      <c r="M5" s="1913"/>
      <c r="N5" s="1913"/>
      <c r="O5" s="1913"/>
      <c r="P5" s="1913"/>
      <c r="Q5" s="1913"/>
      <c r="R5" s="1913"/>
      <c r="U5" s="1909" t="s">
        <v>526</v>
      </c>
      <c r="V5" s="1909"/>
      <c r="W5" s="1909"/>
      <c r="X5" s="1909"/>
      <c r="Y5" s="1909"/>
      <c r="Z5" s="1909"/>
      <c r="AA5" s="362"/>
      <c r="AB5" s="1915"/>
      <c r="AC5" s="1915"/>
      <c r="AD5" s="1915"/>
      <c r="AE5" s="1915"/>
      <c r="AF5" s="1915"/>
      <c r="AG5" s="1915"/>
      <c r="AH5" s="1915"/>
      <c r="AI5" s="1915"/>
      <c r="AJ5" s="1915"/>
      <c r="AK5" s="1915"/>
      <c r="AL5" s="1915"/>
      <c r="AM5" s="362"/>
      <c r="AN5" s="361"/>
    </row>
    <row r="6" spans="2:40" ht="15" customHeight="1">
      <c r="B6" s="360"/>
      <c r="C6" s="363"/>
      <c r="D6" s="363"/>
      <c r="E6" s="363"/>
      <c r="F6" s="363"/>
      <c r="G6" s="363"/>
      <c r="H6" s="363"/>
      <c r="J6" s="1906" t="str">
        <f>入力用!B12</f>
        <v>令和8年4月2日～令和9年3月31日</v>
      </c>
      <c r="K6" s="1906"/>
      <c r="L6" s="1906"/>
      <c r="M6" s="1906"/>
      <c r="N6" s="1906"/>
      <c r="O6" s="1906"/>
      <c r="P6" s="1906"/>
      <c r="Q6" s="1906"/>
      <c r="R6" s="1906"/>
      <c r="U6" s="364"/>
      <c r="V6" s="364"/>
      <c r="W6" s="364"/>
      <c r="X6" s="364"/>
      <c r="Y6" s="364"/>
      <c r="Z6" s="364"/>
      <c r="AB6" s="1906">
        <f>入力用!B24</f>
        <v>0</v>
      </c>
      <c r="AC6" s="1906"/>
      <c r="AD6" s="1906"/>
      <c r="AE6" s="1906"/>
      <c r="AF6" s="1906"/>
      <c r="AG6" s="1906"/>
      <c r="AH6" s="1906"/>
      <c r="AI6" s="1906"/>
      <c r="AJ6" s="1906"/>
      <c r="AK6" s="1906"/>
      <c r="AL6" s="1906"/>
      <c r="AM6" s="365"/>
      <c r="AN6" s="361"/>
    </row>
    <row r="7" spans="2:40" ht="15" customHeight="1">
      <c r="B7" s="360"/>
      <c r="C7" s="1910" t="s">
        <v>527</v>
      </c>
      <c r="D7" s="1910"/>
      <c r="E7" s="1910"/>
      <c r="F7" s="1910"/>
      <c r="G7" s="1910"/>
      <c r="H7" s="1910"/>
      <c r="I7" s="362"/>
      <c r="J7" s="1907"/>
      <c r="K7" s="1907"/>
      <c r="L7" s="1907"/>
      <c r="M7" s="1907"/>
      <c r="N7" s="1907"/>
      <c r="O7" s="1907"/>
      <c r="P7" s="1907"/>
      <c r="Q7" s="1907"/>
      <c r="R7" s="1907"/>
      <c r="U7" s="1909" t="s">
        <v>528</v>
      </c>
      <c r="V7" s="1909"/>
      <c r="W7" s="1909"/>
      <c r="X7" s="1909"/>
      <c r="Y7" s="1909"/>
      <c r="Z7" s="1909"/>
      <c r="AA7" s="362"/>
      <c r="AB7" s="1907"/>
      <c r="AC7" s="1907"/>
      <c r="AD7" s="1907"/>
      <c r="AE7" s="1907"/>
      <c r="AF7" s="1907"/>
      <c r="AG7" s="1907"/>
      <c r="AH7" s="1907"/>
      <c r="AI7" s="1907"/>
      <c r="AJ7" s="1907"/>
      <c r="AK7" s="1907"/>
      <c r="AL7" s="1907"/>
      <c r="AM7" s="366"/>
      <c r="AN7" s="361"/>
    </row>
    <row r="8" spans="2:40" ht="15" customHeight="1">
      <c r="B8" s="360"/>
      <c r="C8" s="363"/>
      <c r="D8" s="363"/>
      <c r="E8" s="363"/>
      <c r="F8" s="363"/>
      <c r="G8" s="363"/>
      <c r="H8" s="363"/>
      <c r="J8" s="1906"/>
      <c r="K8" s="1906"/>
      <c r="L8" s="1906"/>
      <c r="M8" s="1906"/>
      <c r="N8" s="1906"/>
      <c r="O8" s="1906"/>
      <c r="P8" s="1906"/>
      <c r="Q8" s="1906"/>
      <c r="R8" s="1906"/>
      <c r="U8" s="364"/>
      <c r="V8" s="364"/>
      <c r="W8" s="364"/>
      <c r="X8" s="364"/>
      <c r="Y8" s="364"/>
      <c r="Z8" s="364"/>
      <c r="AB8" s="1906" t="str">
        <f>入力用!B18</f>
        <v>○○ ○○</v>
      </c>
      <c r="AC8" s="1906"/>
      <c r="AD8" s="1906"/>
      <c r="AE8" s="1906"/>
      <c r="AF8" s="1906"/>
      <c r="AG8" s="1906"/>
      <c r="AH8" s="1906"/>
      <c r="AI8" s="1906"/>
      <c r="AJ8" s="1906"/>
      <c r="AK8" s="1906"/>
      <c r="AL8" s="1906"/>
      <c r="AM8" s="365"/>
      <c r="AN8" s="361"/>
    </row>
    <row r="9" spans="2:40" ht="15" customHeight="1">
      <c r="B9" s="360"/>
      <c r="C9" s="1908" t="s">
        <v>529</v>
      </c>
      <c r="D9" s="1908"/>
      <c r="E9" s="1908"/>
      <c r="F9" s="1908"/>
      <c r="G9" s="1908"/>
      <c r="H9" s="1908"/>
      <c r="I9" s="362"/>
      <c r="J9" s="1907"/>
      <c r="K9" s="1907"/>
      <c r="L9" s="1907"/>
      <c r="M9" s="1907"/>
      <c r="N9" s="1907"/>
      <c r="O9" s="1907"/>
      <c r="P9" s="1907"/>
      <c r="Q9" s="1907"/>
      <c r="R9" s="1907"/>
      <c r="U9" s="1909" t="s">
        <v>530</v>
      </c>
      <c r="V9" s="1909"/>
      <c r="W9" s="1909"/>
      <c r="X9" s="1909"/>
      <c r="Y9" s="1909"/>
      <c r="Z9" s="1909"/>
      <c r="AA9" s="362"/>
      <c r="AB9" s="1907"/>
      <c r="AC9" s="1907"/>
      <c r="AD9" s="1907"/>
      <c r="AE9" s="1907"/>
      <c r="AF9" s="1907"/>
      <c r="AG9" s="1907"/>
      <c r="AH9" s="1907"/>
      <c r="AI9" s="1907"/>
      <c r="AJ9" s="1907"/>
      <c r="AK9" s="1907"/>
      <c r="AL9" s="1907"/>
      <c r="AM9" s="366"/>
      <c r="AN9" s="361"/>
    </row>
    <row r="10" spans="2:40" ht="15" customHeight="1">
      <c r="B10" s="360"/>
      <c r="C10" s="363"/>
      <c r="D10" s="363"/>
      <c r="E10" s="363"/>
      <c r="F10" s="363"/>
      <c r="G10" s="363"/>
      <c r="H10" s="363"/>
      <c r="J10" s="1906"/>
      <c r="K10" s="1906"/>
      <c r="L10" s="1906"/>
      <c r="M10" s="1906"/>
      <c r="N10" s="1906"/>
      <c r="O10" s="1906"/>
      <c r="P10" s="1906"/>
      <c r="Q10" s="1906"/>
      <c r="R10" s="1906"/>
      <c r="U10" s="364"/>
      <c r="V10" s="364"/>
      <c r="W10" s="364"/>
      <c r="X10" s="364"/>
      <c r="Y10" s="364"/>
      <c r="Z10" s="364"/>
      <c r="AB10" s="1906" t="str">
        <f>入力用!B19</f>
        <v>△△　△△</v>
      </c>
      <c r="AC10" s="1906"/>
      <c r="AD10" s="1906"/>
      <c r="AE10" s="1906"/>
      <c r="AF10" s="1906"/>
      <c r="AG10" s="1906"/>
      <c r="AH10" s="1906"/>
      <c r="AI10" s="1906"/>
      <c r="AJ10" s="1906"/>
      <c r="AK10" s="1906"/>
      <c r="AL10" s="1906"/>
      <c r="AM10" s="365"/>
      <c r="AN10" s="361"/>
    </row>
    <row r="11" spans="2:40" ht="15" customHeight="1">
      <c r="B11" s="360"/>
      <c r="C11" s="1910" t="s">
        <v>531</v>
      </c>
      <c r="D11" s="1910"/>
      <c r="E11" s="1910"/>
      <c r="F11" s="1910"/>
      <c r="G11" s="1910"/>
      <c r="H11" s="1910"/>
      <c r="I11" s="362"/>
      <c r="J11" s="1907"/>
      <c r="K11" s="1907"/>
      <c r="L11" s="1907"/>
      <c r="M11" s="1907"/>
      <c r="N11" s="1907"/>
      <c r="O11" s="1907"/>
      <c r="P11" s="1907"/>
      <c r="Q11" s="1907"/>
      <c r="R11" s="1907"/>
      <c r="U11" s="1909" t="s">
        <v>532</v>
      </c>
      <c r="V11" s="1909"/>
      <c r="W11" s="1909"/>
      <c r="X11" s="1909"/>
      <c r="Y11" s="1909"/>
      <c r="Z11" s="1909"/>
      <c r="AA11" s="362"/>
      <c r="AB11" s="1907"/>
      <c r="AC11" s="1907"/>
      <c r="AD11" s="1907"/>
      <c r="AE11" s="1907"/>
      <c r="AF11" s="1907"/>
      <c r="AG11" s="1907"/>
      <c r="AH11" s="1907"/>
      <c r="AI11" s="1907"/>
      <c r="AJ11" s="1907"/>
      <c r="AK11" s="1907"/>
      <c r="AL11" s="1907"/>
      <c r="AM11" s="366"/>
      <c r="AN11" s="361"/>
    </row>
    <row r="12" spans="2:40" ht="15" customHeight="1">
      <c r="B12" s="360"/>
      <c r="C12" s="367"/>
      <c r="D12" s="367"/>
      <c r="E12" s="367"/>
      <c r="F12" s="367"/>
      <c r="G12" s="367"/>
      <c r="H12" s="367"/>
      <c r="AN12" s="361"/>
    </row>
    <row r="13" spans="2:40" ht="15" customHeight="1">
      <c r="B13" s="1824" t="s">
        <v>283</v>
      </c>
      <c r="C13" s="1825"/>
      <c r="D13" s="1825"/>
      <c r="E13" s="1825" t="s">
        <v>284</v>
      </c>
      <c r="F13" s="1825"/>
      <c r="G13" s="1825"/>
      <c r="H13" s="1825"/>
      <c r="I13" s="1825"/>
      <c r="J13" s="1825"/>
      <c r="K13" s="1825"/>
      <c r="L13" s="1825"/>
      <c r="M13" s="1825" t="s">
        <v>285</v>
      </c>
      <c r="N13" s="1825"/>
      <c r="O13" s="1825"/>
      <c r="P13" s="1825"/>
      <c r="Q13" s="1825"/>
      <c r="R13" s="1825"/>
      <c r="S13" s="1825"/>
      <c r="T13" s="1893" t="s">
        <v>533</v>
      </c>
      <c r="U13" s="1894"/>
      <c r="V13" s="1894"/>
      <c r="W13" s="1894"/>
      <c r="X13" s="1894"/>
      <c r="Y13" s="1894"/>
      <c r="Z13" s="1894"/>
      <c r="AA13" s="1894"/>
      <c r="AB13" s="1894"/>
      <c r="AC13" s="1894"/>
      <c r="AD13" s="1895"/>
      <c r="AE13" s="1896" t="s">
        <v>286</v>
      </c>
      <c r="AF13" s="1897"/>
      <c r="AG13" s="1898"/>
      <c r="AH13" s="1825" t="s">
        <v>534</v>
      </c>
      <c r="AI13" s="1825"/>
      <c r="AJ13" s="1825"/>
      <c r="AK13" s="1825"/>
      <c r="AL13" s="1825"/>
      <c r="AM13" s="1825"/>
      <c r="AN13" s="1902"/>
    </row>
    <row r="14" spans="2:40" ht="15" customHeight="1">
      <c r="B14" s="1824"/>
      <c r="C14" s="1825"/>
      <c r="D14" s="1825"/>
      <c r="E14" s="1825"/>
      <c r="F14" s="1825"/>
      <c r="G14" s="1825"/>
      <c r="H14" s="1825"/>
      <c r="I14" s="1825"/>
      <c r="J14" s="1825"/>
      <c r="K14" s="1825"/>
      <c r="L14" s="1825"/>
      <c r="M14" s="1825"/>
      <c r="N14" s="1825"/>
      <c r="O14" s="1825"/>
      <c r="P14" s="1825"/>
      <c r="Q14" s="1825"/>
      <c r="R14" s="1825"/>
      <c r="S14" s="1825"/>
      <c r="T14" s="1903" t="s">
        <v>535</v>
      </c>
      <c r="U14" s="1904"/>
      <c r="V14" s="1904"/>
      <c r="W14" s="1904"/>
      <c r="X14" s="1904"/>
      <c r="Y14" s="1904"/>
      <c r="Z14" s="1904"/>
      <c r="AA14" s="1904"/>
      <c r="AB14" s="1904"/>
      <c r="AC14" s="1904"/>
      <c r="AD14" s="1905"/>
      <c r="AE14" s="1899"/>
      <c r="AF14" s="1900"/>
      <c r="AG14" s="1901"/>
      <c r="AH14" s="1825"/>
      <c r="AI14" s="1825"/>
      <c r="AJ14" s="1825"/>
      <c r="AK14" s="1825"/>
      <c r="AL14" s="1825"/>
      <c r="AM14" s="1825"/>
      <c r="AN14" s="1902"/>
    </row>
    <row r="15" spans="2:40" ht="15" customHeight="1">
      <c r="B15" s="1857" t="s">
        <v>279</v>
      </c>
      <c r="C15" s="1858"/>
      <c r="D15" s="1858"/>
      <c r="E15" s="1858"/>
      <c r="F15" s="1858"/>
      <c r="G15" s="1858"/>
      <c r="H15" s="1858"/>
      <c r="I15" s="1858"/>
      <c r="J15" s="1858"/>
      <c r="K15" s="1858"/>
      <c r="L15" s="1859"/>
      <c r="M15" s="1884"/>
      <c r="N15" s="1885"/>
      <c r="O15" s="1885"/>
      <c r="P15" s="1885"/>
      <c r="Q15" s="1885"/>
      <c r="R15" s="1885"/>
      <c r="S15" s="1886"/>
      <c r="T15" s="368"/>
      <c r="U15" s="369"/>
      <c r="V15" s="369"/>
      <c r="W15" s="369"/>
      <c r="X15" s="369"/>
      <c r="Y15" s="369"/>
      <c r="Z15" s="369"/>
      <c r="AA15" s="369"/>
      <c r="AB15" s="369"/>
      <c r="AC15" s="369"/>
      <c r="AD15" s="370"/>
      <c r="AE15" s="371"/>
      <c r="AF15" s="372"/>
      <c r="AG15" s="373"/>
      <c r="AH15" s="1884"/>
      <c r="AI15" s="1885"/>
      <c r="AJ15" s="1885"/>
      <c r="AK15" s="1885"/>
      <c r="AL15" s="1885"/>
      <c r="AM15" s="1885"/>
      <c r="AN15" s="1890"/>
    </row>
    <row r="16" spans="2:40" ht="15" customHeight="1">
      <c r="B16" s="1860"/>
      <c r="C16" s="1861"/>
      <c r="D16" s="1861"/>
      <c r="E16" s="1861"/>
      <c r="F16" s="1861"/>
      <c r="G16" s="1861"/>
      <c r="H16" s="1861"/>
      <c r="I16" s="1861"/>
      <c r="J16" s="1861"/>
      <c r="K16" s="1861"/>
      <c r="L16" s="1862"/>
      <c r="M16" s="1887"/>
      <c r="N16" s="1888"/>
      <c r="O16" s="1888"/>
      <c r="P16" s="1888"/>
      <c r="Q16" s="1888"/>
      <c r="R16" s="1888"/>
      <c r="S16" s="1889"/>
      <c r="T16" s="368"/>
      <c r="U16" s="369"/>
      <c r="V16" s="369"/>
      <c r="W16" s="369"/>
      <c r="X16" s="369"/>
      <c r="Y16" s="369"/>
      <c r="Z16" s="369"/>
      <c r="AA16" s="369"/>
      <c r="AB16" s="369"/>
      <c r="AC16" s="369"/>
      <c r="AD16" s="370"/>
      <c r="AE16" s="371"/>
      <c r="AF16" s="372"/>
      <c r="AG16" s="373"/>
      <c r="AH16" s="1887"/>
      <c r="AI16" s="1888"/>
      <c r="AJ16" s="1888"/>
      <c r="AK16" s="1888"/>
      <c r="AL16" s="1888"/>
      <c r="AM16" s="1888"/>
      <c r="AN16" s="1891"/>
    </row>
    <row r="17" spans="2:40" ht="15" customHeight="1">
      <c r="B17" s="1824"/>
      <c r="C17" s="1825"/>
      <c r="D17" s="1825"/>
      <c r="E17" s="1828"/>
      <c r="F17" s="1828"/>
      <c r="G17" s="1828"/>
      <c r="H17" s="1828"/>
      <c r="I17" s="1828"/>
      <c r="J17" s="1828"/>
      <c r="K17" s="1828"/>
      <c r="L17" s="1828"/>
      <c r="M17" s="1892"/>
      <c r="N17" s="1828"/>
      <c r="O17" s="1828"/>
      <c r="P17" s="1828"/>
      <c r="Q17" s="1828"/>
      <c r="R17" s="1828"/>
      <c r="S17" s="1828"/>
      <c r="T17" s="1845"/>
      <c r="U17" s="1846"/>
      <c r="V17" s="1846"/>
      <c r="W17" s="1846"/>
      <c r="X17" s="1846"/>
      <c r="Y17" s="1846"/>
      <c r="Z17" s="1846"/>
      <c r="AA17" s="1846"/>
      <c r="AB17" s="1846"/>
      <c r="AC17" s="1846"/>
      <c r="AD17" s="1847"/>
      <c r="AE17" s="1830"/>
      <c r="AF17" s="1831"/>
      <c r="AG17" s="1832"/>
      <c r="AH17" s="1848"/>
      <c r="AI17" s="1849"/>
      <c r="AJ17" s="1849"/>
      <c r="AK17" s="1849"/>
      <c r="AL17" s="1849"/>
      <c r="AM17" s="1849"/>
      <c r="AN17" s="1850"/>
    </row>
    <row r="18" spans="2:40" ht="15" customHeight="1">
      <c r="B18" s="1824"/>
      <c r="C18" s="1825"/>
      <c r="D18" s="1825"/>
      <c r="E18" s="1828"/>
      <c r="F18" s="1828"/>
      <c r="G18" s="1828"/>
      <c r="H18" s="1828"/>
      <c r="I18" s="1828"/>
      <c r="J18" s="1828"/>
      <c r="K18" s="1828"/>
      <c r="L18" s="1828"/>
      <c r="M18" s="1828"/>
      <c r="N18" s="1828"/>
      <c r="O18" s="1828"/>
      <c r="P18" s="1828"/>
      <c r="Q18" s="1828"/>
      <c r="R18" s="1828"/>
      <c r="S18" s="1828"/>
      <c r="T18" s="1851"/>
      <c r="U18" s="1852"/>
      <c r="V18" s="1852"/>
      <c r="W18" s="1852"/>
      <c r="X18" s="1852"/>
      <c r="Y18" s="1852"/>
      <c r="Z18" s="1852"/>
      <c r="AA18" s="1852"/>
      <c r="AB18" s="1852"/>
      <c r="AC18" s="1852"/>
      <c r="AD18" s="1853"/>
      <c r="AE18" s="1836"/>
      <c r="AF18" s="1837"/>
      <c r="AG18" s="1838"/>
      <c r="AH18" s="1872"/>
      <c r="AI18" s="1873"/>
      <c r="AJ18" s="1873"/>
      <c r="AK18" s="1873"/>
      <c r="AL18" s="1873"/>
      <c r="AM18" s="1873"/>
      <c r="AN18" s="1874"/>
    </row>
    <row r="19" spans="2:40" ht="15" customHeight="1">
      <c r="B19" s="1824"/>
      <c r="C19" s="1825"/>
      <c r="D19" s="1825"/>
      <c r="E19" s="1828"/>
      <c r="F19" s="1828"/>
      <c r="G19" s="1828"/>
      <c r="H19" s="1828"/>
      <c r="I19" s="1828"/>
      <c r="J19" s="1828"/>
      <c r="K19" s="1828"/>
      <c r="L19" s="1828"/>
      <c r="M19" s="1828"/>
      <c r="N19" s="1828"/>
      <c r="O19" s="1828"/>
      <c r="P19" s="1828"/>
      <c r="Q19" s="1828"/>
      <c r="R19" s="1828"/>
      <c r="S19" s="1828"/>
      <c r="T19" s="1845"/>
      <c r="U19" s="1846"/>
      <c r="V19" s="1846"/>
      <c r="W19" s="1846"/>
      <c r="X19" s="1846"/>
      <c r="Y19" s="1846"/>
      <c r="Z19" s="1846"/>
      <c r="AA19" s="1846"/>
      <c r="AB19" s="1846"/>
      <c r="AC19" s="1846"/>
      <c r="AD19" s="1847"/>
      <c r="AE19" s="1830"/>
      <c r="AF19" s="1831"/>
      <c r="AG19" s="1832"/>
      <c r="AH19" s="1845"/>
      <c r="AI19" s="1846"/>
      <c r="AJ19" s="1846"/>
      <c r="AK19" s="1846"/>
      <c r="AL19" s="1846"/>
      <c r="AM19" s="1846"/>
      <c r="AN19" s="1875"/>
    </row>
    <row r="20" spans="2:40" ht="15" customHeight="1">
      <c r="B20" s="1824"/>
      <c r="C20" s="1825"/>
      <c r="D20" s="1825"/>
      <c r="E20" s="1828"/>
      <c r="F20" s="1828"/>
      <c r="G20" s="1828"/>
      <c r="H20" s="1828"/>
      <c r="I20" s="1828"/>
      <c r="J20" s="1828"/>
      <c r="K20" s="1828"/>
      <c r="L20" s="1828"/>
      <c r="M20" s="1828"/>
      <c r="N20" s="1828"/>
      <c r="O20" s="1828"/>
      <c r="P20" s="1828"/>
      <c r="Q20" s="1828"/>
      <c r="R20" s="1828"/>
      <c r="S20" s="1828"/>
      <c r="T20" s="1880"/>
      <c r="U20" s="1881"/>
      <c r="V20" s="1881"/>
      <c r="W20" s="1881"/>
      <c r="X20" s="1881"/>
      <c r="Y20" s="1881"/>
      <c r="Z20" s="1881"/>
      <c r="AA20" s="1881"/>
      <c r="AB20" s="1881"/>
      <c r="AC20" s="1881"/>
      <c r="AD20" s="1882"/>
      <c r="AE20" s="1877"/>
      <c r="AF20" s="1878"/>
      <c r="AG20" s="1879"/>
      <c r="AH20" s="1880"/>
      <c r="AI20" s="1881"/>
      <c r="AJ20" s="1881"/>
      <c r="AK20" s="1881"/>
      <c r="AL20" s="1881"/>
      <c r="AM20" s="1881"/>
      <c r="AN20" s="1883"/>
    </row>
    <row r="21" spans="2:40" ht="15" customHeight="1">
      <c r="B21" s="1824"/>
      <c r="C21" s="1825"/>
      <c r="D21" s="1825"/>
      <c r="E21" s="1828"/>
      <c r="F21" s="1828"/>
      <c r="G21" s="1828"/>
      <c r="H21" s="1828"/>
      <c r="I21" s="1828"/>
      <c r="J21" s="1828"/>
      <c r="K21" s="1828"/>
      <c r="L21" s="1828"/>
      <c r="M21" s="1828"/>
      <c r="N21" s="1828"/>
      <c r="O21" s="1828"/>
      <c r="P21" s="1828"/>
      <c r="Q21" s="1828"/>
      <c r="R21" s="1828"/>
      <c r="S21" s="1828"/>
      <c r="T21" s="1845"/>
      <c r="U21" s="1846"/>
      <c r="V21" s="1846"/>
      <c r="W21" s="1846"/>
      <c r="X21" s="1846"/>
      <c r="Y21" s="1846"/>
      <c r="Z21" s="1846"/>
      <c r="AA21" s="1846"/>
      <c r="AB21" s="1846"/>
      <c r="AC21" s="1846"/>
      <c r="AD21" s="1847"/>
      <c r="AE21" s="1830"/>
      <c r="AF21" s="1831"/>
      <c r="AG21" s="1832"/>
      <c r="AH21" s="1845"/>
      <c r="AI21" s="1846"/>
      <c r="AJ21" s="1846"/>
      <c r="AK21" s="1846"/>
      <c r="AL21" s="1846"/>
      <c r="AM21" s="1846"/>
      <c r="AN21" s="1875"/>
    </row>
    <row r="22" spans="2:40" ht="15" customHeight="1">
      <c r="B22" s="1824"/>
      <c r="C22" s="1825"/>
      <c r="D22" s="1825"/>
      <c r="E22" s="1828"/>
      <c r="F22" s="1828"/>
      <c r="G22" s="1828"/>
      <c r="H22" s="1828"/>
      <c r="I22" s="1828"/>
      <c r="J22" s="1828"/>
      <c r="K22" s="1828"/>
      <c r="L22" s="1828"/>
      <c r="M22" s="1828"/>
      <c r="N22" s="1828"/>
      <c r="O22" s="1828"/>
      <c r="P22" s="1828"/>
      <c r="Q22" s="1828"/>
      <c r="R22" s="1828"/>
      <c r="S22" s="1828"/>
      <c r="T22" s="1851"/>
      <c r="U22" s="1852"/>
      <c r="V22" s="1852"/>
      <c r="W22" s="1852"/>
      <c r="X22" s="1852"/>
      <c r="Y22" s="1852"/>
      <c r="Z22" s="1852"/>
      <c r="AA22" s="1852"/>
      <c r="AB22" s="1852"/>
      <c r="AC22" s="1852"/>
      <c r="AD22" s="1853"/>
      <c r="AE22" s="1836"/>
      <c r="AF22" s="1837"/>
      <c r="AG22" s="1838"/>
      <c r="AH22" s="1851"/>
      <c r="AI22" s="1852"/>
      <c r="AJ22" s="1852"/>
      <c r="AK22" s="1852"/>
      <c r="AL22" s="1852"/>
      <c r="AM22" s="1852"/>
      <c r="AN22" s="1876"/>
    </row>
    <row r="23" spans="2:40" ht="15" customHeight="1">
      <c r="B23" s="1824"/>
      <c r="C23" s="1825"/>
      <c r="D23" s="1825"/>
      <c r="E23" s="1828"/>
      <c r="F23" s="1828"/>
      <c r="G23" s="1828"/>
      <c r="H23" s="1828"/>
      <c r="I23" s="1828"/>
      <c r="J23" s="1828"/>
      <c r="K23" s="1828"/>
      <c r="L23" s="1828"/>
      <c r="M23" s="1828"/>
      <c r="N23" s="1828"/>
      <c r="O23" s="1828"/>
      <c r="P23" s="1828"/>
      <c r="Q23" s="1828"/>
      <c r="R23" s="1828"/>
      <c r="S23" s="1828"/>
      <c r="T23" s="1845"/>
      <c r="U23" s="1846"/>
      <c r="V23" s="1846"/>
      <c r="W23" s="1846"/>
      <c r="X23" s="1846"/>
      <c r="Y23" s="1846"/>
      <c r="Z23" s="1846"/>
      <c r="AA23" s="1846"/>
      <c r="AB23" s="1846"/>
      <c r="AC23" s="1846"/>
      <c r="AD23" s="1847"/>
      <c r="AE23" s="1830"/>
      <c r="AF23" s="1831"/>
      <c r="AG23" s="1832"/>
      <c r="AH23" s="1845"/>
      <c r="AI23" s="1846"/>
      <c r="AJ23" s="1846"/>
      <c r="AK23" s="1846"/>
      <c r="AL23" s="1846"/>
      <c r="AM23" s="1846"/>
      <c r="AN23" s="1875"/>
    </row>
    <row r="24" spans="2:40" ht="15" customHeight="1">
      <c r="B24" s="1824"/>
      <c r="C24" s="1825"/>
      <c r="D24" s="1825"/>
      <c r="E24" s="1828"/>
      <c r="F24" s="1828"/>
      <c r="G24" s="1828"/>
      <c r="H24" s="1828"/>
      <c r="I24" s="1828"/>
      <c r="J24" s="1828"/>
      <c r="K24" s="1828"/>
      <c r="L24" s="1828"/>
      <c r="M24" s="1828"/>
      <c r="N24" s="1828"/>
      <c r="O24" s="1828"/>
      <c r="P24" s="1828"/>
      <c r="Q24" s="1828"/>
      <c r="R24" s="1828"/>
      <c r="S24" s="1828"/>
      <c r="T24" s="1851"/>
      <c r="U24" s="1852"/>
      <c r="V24" s="1852"/>
      <c r="W24" s="1852"/>
      <c r="X24" s="1852"/>
      <c r="Y24" s="1852"/>
      <c r="Z24" s="1852"/>
      <c r="AA24" s="1852"/>
      <c r="AB24" s="1852"/>
      <c r="AC24" s="1852"/>
      <c r="AD24" s="1853"/>
      <c r="AE24" s="1836"/>
      <c r="AF24" s="1837"/>
      <c r="AG24" s="1838"/>
      <c r="AH24" s="1851"/>
      <c r="AI24" s="1852"/>
      <c r="AJ24" s="1852"/>
      <c r="AK24" s="1852"/>
      <c r="AL24" s="1852"/>
      <c r="AM24" s="1852"/>
      <c r="AN24" s="1876"/>
    </row>
    <row r="25" spans="2:40" ht="15" customHeight="1">
      <c r="B25" s="1824"/>
      <c r="C25" s="1825"/>
      <c r="D25" s="1825"/>
      <c r="E25" s="1828"/>
      <c r="F25" s="1828"/>
      <c r="G25" s="1828"/>
      <c r="H25" s="1828"/>
      <c r="I25" s="1828"/>
      <c r="J25" s="1828"/>
      <c r="K25" s="1828"/>
      <c r="L25" s="1828"/>
      <c r="M25" s="1828"/>
      <c r="N25" s="1828"/>
      <c r="O25" s="1828"/>
      <c r="P25" s="1828"/>
      <c r="Q25" s="1828"/>
      <c r="R25" s="1828"/>
      <c r="S25" s="1828"/>
      <c r="T25" s="1845"/>
      <c r="U25" s="1846"/>
      <c r="V25" s="1846"/>
      <c r="W25" s="1846"/>
      <c r="X25" s="1846"/>
      <c r="Y25" s="1846"/>
      <c r="Z25" s="1846"/>
      <c r="AA25" s="1846"/>
      <c r="AB25" s="1846"/>
      <c r="AC25" s="1846"/>
      <c r="AD25" s="1847"/>
      <c r="AE25" s="1830"/>
      <c r="AF25" s="1831"/>
      <c r="AG25" s="1832"/>
      <c r="AH25" s="374"/>
      <c r="AI25" s="375"/>
      <c r="AJ25" s="375"/>
      <c r="AK25" s="375"/>
      <c r="AL25" s="375"/>
      <c r="AM25" s="375"/>
      <c r="AN25" s="376"/>
    </row>
    <row r="26" spans="2:40" ht="15" customHeight="1">
      <c r="B26" s="1824"/>
      <c r="C26" s="1825"/>
      <c r="D26" s="1825"/>
      <c r="E26" s="1828"/>
      <c r="F26" s="1828"/>
      <c r="G26" s="1828"/>
      <c r="H26" s="1828"/>
      <c r="I26" s="1828"/>
      <c r="J26" s="1828"/>
      <c r="K26" s="1828"/>
      <c r="L26" s="1828"/>
      <c r="M26" s="1828"/>
      <c r="N26" s="1828"/>
      <c r="O26" s="1828"/>
      <c r="P26" s="1828"/>
      <c r="Q26" s="1828"/>
      <c r="R26" s="1828"/>
      <c r="S26" s="1828"/>
      <c r="T26" s="1851"/>
      <c r="U26" s="1852"/>
      <c r="V26" s="1852"/>
      <c r="W26" s="1852"/>
      <c r="X26" s="1852"/>
      <c r="Y26" s="1852"/>
      <c r="Z26" s="1852"/>
      <c r="AA26" s="1852"/>
      <c r="AB26" s="1852"/>
      <c r="AC26" s="1852"/>
      <c r="AD26" s="1853"/>
      <c r="AE26" s="1836"/>
      <c r="AF26" s="1837"/>
      <c r="AG26" s="1838"/>
      <c r="AH26" s="377"/>
      <c r="AI26" s="362"/>
      <c r="AJ26" s="362"/>
      <c r="AK26" s="362"/>
      <c r="AL26" s="362"/>
      <c r="AM26" s="362"/>
      <c r="AN26" s="378"/>
    </row>
    <row r="27" spans="2:40" ht="15" customHeight="1">
      <c r="B27" s="1824"/>
      <c r="C27" s="1825"/>
      <c r="D27" s="1825"/>
      <c r="E27" s="1828"/>
      <c r="F27" s="1828"/>
      <c r="G27" s="1828"/>
      <c r="H27" s="1828"/>
      <c r="I27" s="1828"/>
      <c r="J27" s="1828"/>
      <c r="K27" s="1828"/>
      <c r="L27" s="1828"/>
      <c r="M27" s="1871"/>
      <c r="N27" s="1828"/>
      <c r="O27" s="1828"/>
      <c r="P27" s="1828"/>
      <c r="Q27" s="1828"/>
      <c r="R27" s="1828"/>
      <c r="S27" s="1828"/>
      <c r="T27" s="1845"/>
      <c r="U27" s="1846"/>
      <c r="V27" s="1846"/>
      <c r="W27" s="1846"/>
      <c r="X27" s="1846"/>
      <c r="Y27" s="1846"/>
      <c r="Z27" s="1846"/>
      <c r="AA27" s="1846"/>
      <c r="AB27" s="1846"/>
      <c r="AC27" s="1846"/>
      <c r="AD27" s="1847"/>
      <c r="AE27" s="1830"/>
      <c r="AF27" s="1831"/>
      <c r="AG27" s="1832"/>
      <c r="AH27" s="1848"/>
      <c r="AI27" s="1849"/>
      <c r="AJ27" s="1849"/>
      <c r="AK27" s="1849"/>
      <c r="AL27" s="1849"/>
      <c r="AM27" s="1849"/>
      <c r="AN27" s="1850"/>
    </row>
    <row r="28" spans="2:40" ht="15" customHeight="1">
      <c r="B28" s="1824"/>
      <c r="C28" s="1825"/>
      <c r="D28" s="1825"/>
      <c r="E28" s="1828"/>
      <c r="F28" s="1828"/>
      <c r="G28" s="1828"/>
      <c r="H28" s="1828"/>
      <c r="I28" s="1828"/>
      <c r="J28" s="1828"/>
      <c r="K28" s="1828"/>
      <c r="L28" s="1828"/>
      <c r="M28" s="1828"/>
      <c r="N28" s="1828"/>
      <c r="O28" s="1828"/>
      <c r="P28" s="1828"/>
      <c r="Q28" s="1828"/>
      <c r="R28" s="1828"/>
      <c r="S28" s="1828"/>
      <c r="T28" s="1851"/>
      <c r="U28" s="1852"/>
      <c r="V28" s="1852"/>
      <c r="W28" s="1852"/>
      <c r="X28" s="1852"/>
      <c r="Y28" s="1852"/>
      <c r="Z28" s="1852"/>
      <c r="AA28" s="1852"/>
      <c r="AB28" s="1852"/>
      <c r="AC28" s="1852"/>
      <c r="AD28" s="1853"/>
      <c r="AE28" s="1836"/>
      <c r="AF28" s="1837"/>
      <c r="AG28" s="1838"/>
      <c r="AH28" s="1872"/>
      <c r="AI28" s="1873"/>
      <c r="AJ28" s="1873"/>
      <c r="AK28" s="1873"/>
      <c r="AL28" s="1873"/>
      <c r="AM28" s="1873"/>
      <c r="AN28" s="1874"/>
    </row>
    <row r="29" spans="2:40" ht="15" customHeight="1">
      <c r="B29" s="1824"/>
      <c r="C29" s="1825"/>
      <c r="D29" s="1825"/>
      <c r="E29" s="1828"/>
      <c r="F29" s="1828"/>
      <c r="G29" s="1828"/>
      <c r="H29" s="1828"/>
      <c r="I29" s="1828"/>
      <c r="J29" s="1828"/>
      <c r="K29" s="1828"/>
      <c r="L29" s="1828"/>
      <c r="M29" s="1828"/>
      <c r="N29" s="1828"/>
      <c r="O29" s="1828"/>
      <c r="P29" s="1828"/>
      <c r="Q29" s="1828"/>
      <c r="R29" s="1828"/>
      <c r="S29" s="1828"/>
      <c r="T29" s="1845"/>
      <c r="U29" s="1846"/>
      <c r="V29" s="1846"/>
      <c r="W29" s="1846"/>
      <c r="X29" s="1846"/>
      <c r="Y29" s="1846"/>
      <c r="Z29" s="1846"/>
      <c r="AA29" s="1846"/>
      <c r="AB29" s="1846"/>
      <c r="AC29" s="1846"/>
      <c r="AD29" s="1847"/>
      <c r="AE29" s="1830"/>
      <c r="AF29" s="1831"/>
      <c r="AG29" s="1832"/>
      <c r="AH29" s="374"/>
      <c r="AI29" s="375"/>
      <c r="AJ29" s="375"/>
      <c r="AK29" s="375"/>
      <c r="AL29" s="375"/>
      <c r="AM29" s="375"/>
      <c r="AN29" s="376"/>
    </row>
    <row r="30" spans="2:40" ht="15" customHeight="1">
      <c r="B30" s="1824"/>
      <c r="C30" s="1825"/>
      <c r="D30" s="1825"/>
      <c r="E30" s="1828"/>
      <c r="F30" s="1828"/>
      <c r="G30" s="1828"/>
      <c r="H30" s="1828"/>
      <c r="I30" s="1828"/>
      <c r="J30" s="1828"/>
      <c r="K30" s="1828"/>
      <c r="L30" s="1828"/>
      <c r="M30" s="1828"/>
      <c r="N30" s="1828"/>
      <c r="O30" s="1828"/>
      <c r="P30" s="1828"/>
      <c r="Q30" s="1828"/>
      <c r="R30" s="1828"/>
      <c r="S30" s="1828"/>
      <c r="T30" s="1851"/>
      <c r="U30" s="1852"/>
      <c r="V30" s="1852"/>
      <c r="W30" s="1852"/>
      <c r="X30" s="1852"/>
      <c r="Y30" s="1852"/>
      <c r="Z30" s="1852"/>
      <c r="AA30" s="1852"/>
      <c r="AB30" s="1852"/>
      <c r="AC30" s="1852"/>
      <c r="AD30" s="1853"/>
      <c r="AE30" s="1836"/>
      <c r="AF30" s="1837"/>
      <c r="AG30" s="1838"/>
      <c r="AH30" s="377"/>
      <c r="AI30" s="362"/>
      <c r="AJ30" s="362"/>
      <c r="AK30" s="362"/>
      <c r="AL30" s="362"/>
      <c r="AM30" s="362"/>
      <c r="AN30" s="378"/>
    </row>
    <row r="31" spans="2:40" ht="15" customHeight="1">
      <c r="B31" s="1824"/>
      <c r="C31" s="1825"/>
      <c r="D31" s="1825"/>
      <c r="E31" s="1828"/>
      <c r="F31" s="1828"/>
      <c r="G31" s="1828"/>
      <c r="H31" s="1828"/>
      <c r="I31" s="1828"/>
      <c r="J31" s="1828"/>
      <c r="K31" s="1828"/>
      <c r="L31" s="1828"/>
      <c r="M31" s="1828"/>
      <c r="N31" s="1828"/>
      <c r="O31" s="1828"/>
      <c r="P31" s="1828"/>
      <c r="Q31" s="1828"/>
      <c r="R31" s="1828"/>
      <c r="S31" s="1828"/>
      <c r="T31" s="1828"/>
      <c r="U31" s="1828"/>
      <c r="V31" s="1828"/>
      <c r="W31" s="1828"/>
      <c r="X31" s="1828"/>
      <c r="Y31" s="1828"/>
      <c r="Z31" s="1828"/>
      <c r="AA31" s="1828"/>
      <c r="AB31" s="1828"/>
      <c r="AC31" s="1828"/>
      <c r="AD31" s="1828"/>
      <c r="AE31" s="1830"/>
      <c r="AF31" s="1831"/>
      <c r="AG31" s="1832"/>
      <c r="AH31" s="374"/>
      <c r="AI31" s="375"/>
      <c r="AJ31" s="375"/>
      <c r="AK31" s="375"/>
      <c r="AL31" s="375"/>
      <c r="AM31" s="375"/>
      <c r="AN31" s="376"/>
    </row>
    <row r="32" spans="2:40" ht="15" customHeight="1">
      <c r="B32" s="1824"/>
      <c r="C32" s="1825"/>
      <c r="D32" s="1825"/>
      <c r="E32" s="1828"/>
      <c r="F32" s="1828"/>
      <c r="G32" s="1828"/>
      <c r="H32" s="1828"/>
      <c r="I32" s="1828"/>
      <c r="J32" s="1828"/>
      <c r="K32" s="1828"/>
      <c r="L32" s="1828"/>
      <c r="M32" s="1828"/>
      <c r="N32" s="1828"/>
      <c r="O32" s="1828"/>
      <c r="P32" s="1828"/>
      <c r="Q32" s="1828"/>
      <c r="R32" s="1828"/>
      <c r="S32" s="1828"/>
      <c r="T32" s="1828"/>
      <c r="U32" s="1828"/>
      <c r="V32" s="1828"/>
      <c r="W32" s="1828"/>
      <c r="X32" s="1828"/>
      <c r="Y32" s="1828"/>
      <c r="Z32" s="1828"/>
      <c r="AA32" s="1828"/>
      <c r="AB32" s="1828"/>
      <c r="AC32" s="1828"/>
      <c r="AD32" s="1828"/>
      <c r="AE32" s="1836"/>
      <c r="AF32" s="1837"/>
      <c r="AG32" s="1838"/>
      <c r="AH32" s="377"/>
      <c r="AI32" s="362"/>
      <c r="AJ32" s="362"/>
      <c r="AK32" s="362"/>
      <c r="AL32" s="362"/>
      <c r="AM32" s="362"/>
      <c r="AN32" s="378"/>
    </row>
    <row r="33" spans="2:41" ht="15" customHeight="1">
      <c r="B33" s="1857" t="s">
        <v>280</v>
      </c>
      <c r="C33" s="1858"/>
      <c r="D33" s="1858"/>
      <c r="E33" s="1858"/>
      <c r="F33" s="1858"/>
      <c r="G33" s="1858"/>
      <c r="H33" s="1858"/>
      <c r="I33" s="1858"/>
      <c r="J33" s="1858"/>
      <c r="K33" s="1858"/>
      <c r="L33" s="1859"/>
      <c r="M33" s="1863"/>
      <c r="N33" s="1864"/>
      <c r="O33" s="1864"/>
      <c r="P33" s="1864"/>
      <c r="Q33" s="1864"/>
      <c r="R33" s="1864"/>
      <c r="S33" s="1864"/>
      <c r="T33" s="1864"/>
      <c r="U33" s="1864"/>
      <c r="V33" s="1864"/>
      <c r="W33" s="1864"/>
      <c r="X33" s="1864"/>
      <c r="Y33" s="1864"/>
      <c r="Z33" s="1864"/>
      <c r="AA33" s="1864"/>
      <c r="AB33" s="1864"/>
      <c r="AC33" s="1864"/>
      <c r="AD33" s="1864"/>
      <c r="AE33" s="1865"/>
      <c r="AF33" s="1866"/>
      <c r="AG33" s="1867"/>
      <c r="AH33" s="1839"/>
      <c r="AI33" s="1840"/>
      <c r="AJ33" s="1840"/>
      <c r="AK33" s="1840"/>
      <c r="AL33" s="1840"/>
      <c r="AM33" s="1840"/>
      <c r="AN33" s="1841"/>
    </row>
    <row r="34" spans="2:41" ht="15" customHeight="1">
      <c r="B34" s="1860"/>
      <c r="C34" s="1861"/>
      <c r="D34" s="1861"/>
      <c r="E34" s="1861"/>
      <c r="F34" s="1861"/>
      <c r="G34" s="1861"/>
      <c r="H34" s="1861"/>
      <c r="I34" s="1861"/>
      <c r="J34" s="1861"/>
      <c r="K34" s="1861"/>
      <c r="L34" s="1862"/>
      <c r="M34" s="1864"/>
      <c r="N34" s="1864"/>
      <c r="O34" s="1864"/>
      <c r="P34" s="1864"/>
      <c r="Q34" s="1864"/>
      <c r="R34" s="1864"/>
      <c r="S34" s="1864"/>
      <c r="T34" s="1864"/>
      <c r="U34" s="1864"/>
      <c r="V34" s="1864"/>
      <c r="W34" s="1864"/>
      <c r="X34" s="1864"/>
      <c r="Y34" s="1864"/>
      <c r="Z34" s="1864"/>
      <c r="AA34" s="1864"/>
      <c r="AB34" s="1864"/>
      <c r="AC34" s="1864"/>
      <c r="AD34" s="1864"/>
      <c r="AE34" s="1868"/>
      <c r="AF34" s="1869"/>
      <c r="AG34" s="1870"/>
      <c r="AH34" s="1842"/>
      <c r="AI34" s="1843"/>
      <c r="AJ34" s="1843"/>
      <c r="AK34" s="1843"/>
      <c r="AL34" s="1843"/>
      <c r="AM34" s="1843"/>
      <c r="AN34" s="1844"/>
    </row>
    <row r="35" spans="2:41" ht="15" customHeight="1">
      <c r="B35" s="1824"/>
      <c r="C35" s="1825"/>
      <c r="D35" s="1825"/>
      <c r="E35" s="1828"/>
      <c r="F35" s="1828"/>
      <c r="G35" s="1828"/>
      <c r="H35" s="1828"/>
      <c r="I35" s="1828"/>
      <c r="J35" s="1828"/>
      <c r="K35" s="1828"/>
      <c r="L35" s="1828"/>
      <c r="M35" s="1828"/>
      <c r="N35" s="1828"/>
      <c r="O35" s="1828"/>
      <c r="P35" s="1828"/>
      <c r="Q35" s="1828"/>
      <c r="R35" s="1828"/>
      <c r="S35" s="1828"/>
      <c r="T35" s="1845"/>
      <c r="U35" s="1846"/>
      <c r="V35" s="1846"/>
      <c r="W35" s="1846"/>
      <c r="X35" s="1846"/>
      <c r="Y35" s="1846"/>
      <c r="Z35" s="1846"/>
      <c r="AA35" s="1846"/>
      <c r="AB35" s="1846"/>
      <c r="AC35" s="1846"/>
      <c r="AD35" s="1847"/>
      <c r="AE35" s="1830"/>
      <c r="AF35" s="1831"/>
      <c r="AG35" s="1832"/>
      <c r="AH35" s="1848"/>
      <c r="AI35" s="1849"/>
      <c r="AJ35" s="1849"/>
      <c r="AK35" s="1849"/>
      <c r="AL35" s="1849"/>
      <c r="AM35" s="1849"/>
      <c r="AN35" s="1850"/>
    </row>
    <row r="36" spans="2:41" ht="15" customHeight="1">
      <c r="B36" s="1824"/>
      <c r="C36" s="1825"/>
      <c r="D36" s="1825"/>
      <c r="E36" s="1828"/>
      <c r="F36" s="1828"/>
      <c r="G36" s="1828"/>
      <c r="H36" s="1828"/>
      <c r="I36" s="1828"/>
      <c r="J36" s="1828"/>
      <c r="K36" s="1828"/>
      <c r="L36" s="1828"/>
      <c r="M36" s="1828"/>
      <c r="N36" s="1828"/>
      <c r="O36" s="1828"/>
      <c r="P36" s="1828"/>
      <c r="Q36" s="1828"/>
      <c r="R36" s="1828"/>
      <c r="S36" s="1828"/>
      <c r="T36" s="1851"/>
      <c r="U36" s="1852"/>
      <c r="V36" s="1852"/>
      <c r="W36" s="1852"/>
      <c r="X36" s="1852"/>
      <c r="Y36" s="1852"/>
      <c r="Z36" s="1852"/>
      <c r="AA36" s="1852"/>
      <c r="AB36" s="1852"/>
      <c r="AC36" s="1852"/>
      <c r="AD36" s="1853"/>
      <c r="AE36" s="1836"/>
      <c r="AF36" s="1837"/>
      <c r="AG36" s="1838"/>
      <c r="AH36" s="1854"/>
      <c r="AI36" s="1855"/>
      <c r="AJ36" s="1855"/>
      <c r="AK36" s="1855"/>
      <c r="AL36" s="1855"/>
      <c r="AM36" s="1855"/>
      <c r="AN36" s="1856"/>
    </row>
    <row r="37" spans="2:41" ht="15" customHeight="1">
      <c r="B37" s="1824"/>
      <c r="C37" s="1825"/>
      <c r="D37" s="1825"/>
      <c r="E37" s="1828"/>
      <c r="F37" s="1828"/>
      <c r="G37" s="1828"/>
      <c r="H37" s="1828"/>
      <c r="I37" s="1828"/>
      <c r="J37" s="1828"/>
      <c r="K37" s="1828"/>
      <c r="L37" s="1828"/>
      <c r="M37" s="1828"/>
      <c r="N37" s="1828"/>
      <c r="O37" s="1828"/>
      <c r="P37" s="1828"/>
      <c r="Q37" s="1828"/>
      <c r="R37" s="1828"/>
      <c r="S37" s="1828"/>
      <c r="T37" s="1828"/>
      <c r="U37" s="1828"/>
      <c r="V37" s="1828"/>
      <c r="W37" s="1828"/>
      <c r="X37" s="1828"/>
      <c r="Y37" s="1828"/>
      <c r="Z37" s="1828"/>
      <c r="AA37" s="1828"/>
      <c r="AB37" s="1828"/>
      <c r="AC37" s="1828"/>
      <c r="AD37" s="1828"/>
      <c r="AE37" s="1830"/>
      <c r="AF37" s="1831"/>
      <c r="AG37" s="1832"/>
      <c r="AH37" s="374"/>
      <c r="AI37" s="375"/>
      <c r="AJ37" s="375"/>
      <c r="AK37" s="375"/>
      <c r="AL37" s="375"/>
      <c r="AM37" s="375"/>
      <c r="AN37" s="376"/>
    </row>
    <row r="38" spans="2:41" ht="15" customHeight="1">
      <c r="B38" s="1824"/>
      <c r="C38" s="1825"/>
      <c r="D38" s="1825"/>
      <c r="E38" s="1828"/>
      <c r="F38" s="1828"/>
      <c r="G38" s="1828"/>
      <c r="H38" s="1828"/>
      <c r="I38" s="1828"/>
      <c r="J38" s="1828"/>
      <c r="K38" s="1828"/>
      <c r="L38" s="1828"/>
      <c r="M38" s="1828"/>
      <c r="N38" s="1828"/>
      <c r="O38" s="1828"/>
      <c r="P38" s="1828"/>
      <c r="Q38" s="1828"/>
      <c r="R38" s="1828"/>
      <c r="S38" s="1828"/>
      <c r="T38" s="1828"/>
      <c r="U38" s="1828"/>
      <c r="V38" s="1828"/>
      <c r="W38" s="1828"/>
      <c r="X38" s="1828"/>
      <c r="Y38" s="1828"/>
      <c r="Z38" s="1828"/>
      <c r="AA38" s="1828"/>
      <c r="AB38" s="1828"/>
      <c r="AC38" s="1828"/>
      <c r="AD38" s="1828"/>
      <c r="AE38" s="1836"/>
      <c r="AF38" s="1837"/>
      <c r="AG38" s="1838"/>
      <c r="AH38" s="377"/>
      <c r="AI38" s="362"/>
      <c r="AJ38" s="362"/>
      <c r="AK38" s="362"/>
      <c r="AL38" s="362"/>
      <c r="AM38" s="362"/>
      <c r="AN38" s="378"/>
    </row>
    <row r="39" spans="2:41" ht="15" customHeight="1">
      <c r="B39" s="1824"/>
      <c r="C39" s="1825"/>
      <c r="D39" s="1825"/>
      <c r="E39" s="1828"/>
      <c r="F39" s="1828"/>
      <c r="G39" s="1828"/>
      <c r="H39" s="1828"/>
      <c r="I39" s="1828"/>
      <c r="J39" s="1828"/>
      <c r="K39" s="1828"/>
      <c r="L39" s="1828"/>
      <c r="M39" s="1828"/>
      <c r="N39" s="1828"/>
      <c r="O39" s="1828"/>
      <c r="P39" s="1828"/>
      <c r="Q39" s="1828"/>
      <c r="R39" s="1828"/>
      <c r="S39" s="1828"/>
      <c r="T39" s="1828"/>
      <c r="U39" s="1828"/>
      <c r="V39" s="1828"/>
      <c r="W39" s="1828"/>
      <c r="X39" s="1828"/>
      <c r="Y39" s="1828"/>
      <c r="Z39" s="1828"/>
      <c r="AA39" s="1828"/>
      <c r="AB39" s="1828"/>
      <c r="AC39" s="1828"/>
      <c r="AD39" s="1828"/>
      <c r="AE39" s="1830"/>
      <c r="AF39" s="1831"/>
      <c r="AG39" s="1832"/>
      <c r="AH39" s="374"/>
      <c r="AI39" s="375"/>
      <c r="AJ39" s="375"/>
      <c r="AK39" s="375"/>
      <c r="AL39" s="375"/>
      <c r="AM39" s="375"/>
      <c r="AN39" s="376"/>
    </row>
    <row r="40" spans="2:41" ht="15" customHeight="1">
      <c r="B40" s="1824"/>
      <c r="C40" s="1825"/>
      <c r="D40" s="1825"/>
      <c r="E40" s="1828"/>
      <c r="F40" s="1828"/>
      <c r="G40" s="1828"/>
      <c r="H40" s="1828"/>
      <c r="I40" s="1828"/>
      <c r="J40" s="1828"/>
      <c r="K40" s="1828"/>
      <c r="L40" s="1828"/>
      <c r="M40" s="1828"/>
      <c r="N40" s="1828"/>
      <c r="O40" s="1828"/>
      <c r="P40" s="1828"/>
      <c r="Q40" s="1828"/>
      <c r="R40" s="1828"/>
      <c r="S40" s="1828"/>
      <c r="T40" s="1828"/>
      <c r="U40" s="1828"/>
      <c r="V40" s="1828"/>
      <c r="W40" s="1828"/>
      <c r="X40" s="1828"/>
      <c r="Y40" s="1828"/>
      <c r="Z40" s="1828"/>
      <c r="AA40" s="1828"/>
      <c r="AB40" s="1828"/>
      <c r="AC40" s="1828"/>
      <c r="AD40" s="1828"/>
      <c r="AE40" s="1836"/>
      <c r="AF40" s="1837"/>
      <c r="AG40" s="1838"/>
      <c r="AH40" s="377"/>
      <c r="AI40" s="362"/>
      <c r="AJ40" s="362"/>
      <c r="AK40" s="362"/>
      <c r="AL40" s="362"/>
      <c r="AM40" s="362"/>
      <c r="AN40" s="378"/>
    </row>
    <row r="41" spans="2:41" ht="15" customHeight="1">
      <c r="B41" s="1824"/>
      <c r="C41" s="1825"/>
      <c r="D41" s="1825"/>
      <c r="E41" s="1828"/>
      <c r="F41" s="1828"/>
      <c r="G41" s="1828"/>
      <c r="H41" s="1828"/>
      <c r="I41" s="1828"/>
      <c r="J41" s="1828"/>
      <c r="K41" s="1828"/>
      <c r="L41" s="1828"/>
      <c r="M41" s="1828"/>
      <c r="N41" s="1828"/>
      <c r="O41" s="1828"/>
      <c r="P41" s="1828"/>
      <c r="Q41" s="1828"/>
      <c r="R41" s="1828"/>
      <c r="S41" s="1828"/>
      <c r="T41" s="1828"/>
      <c r="U41" s="1828"/>
      <c r="V41" s="1828"/>
      <c r="W41" s="1828"/>
      <c r="X41" s="1828"/>
      <c r="Y41" s="1828"/>
      <c r="Z41" s="1828"/>
      <c r="AA41" s="1828"/>
      <c r="AB41" s="1828"/>
      <c r="AC41" s="1828"/>
      <c r="AD41" s="1828"/>
      <c r="AE41" s="1830"/>
      <c r="AF41" s="1831"/>
      <c r="AG41" s="1832"/>
      <c r="AH41" s="374"/>
      <c r="AI41" s="375"/>
      <c r="AJ41" s="375"/>
      <c r="AK41" s="375"/>
      <c r="AL41" s="375"/>
      <c r="AM41" s="375"/>
      <c r="AN41" s="376"/>
    </row>
    <row r="42" spans="2:41" ht="15" customHeight="1">
      <c r="B42" s="1824"/>
      <c r="C42" s="1825"/>
      <c r="D42" s="1825"/>
      <c r="E42" s="1828"/>
      <c r="F42" s="1828"/>
      <c r="G42" s="1828"/>
      <c r="H42" s="1828"/>
      <c r="I42" s="1828"/>
      <c r="J42" s="1828"/>
      <c r="K42" s="1828"/>
      <c r="L42" s="1828"/>
      <c r="M42" s="1828"/>
      <c r="N42" s="1828"/>
      <c r="O42" s="1828"/>
      <c r="P42" s="1828"/>
      <c r="Q42" s="1828"/>
      <c r="R42" s="1828"/>
      <c r="S42" s="1828"/>
      <c r="T42" s="1828"/>
      <c r="U42" s="1828"/>
      <c r="V42" s="1828"/>
      <c r="W42" s="1828"/>
      <c r="X42" s="1828"/>
      <c r="Y42" s="1828"/>
      <c r="Z42" s="1828"/>
      <c r="AA42" s="1828"/>
      <c r="AB42" s="1828"/>
      <c r="AC42" s="1828"/>
      <c r="AD42" s="1828"/>
      <c r="AE42" s="1836"/>
      <c r="AF42" s="1837"/>
      <c r="AG42" s="1838"/>
      <c r="AH42" s="377"/>
      <c r="AI42" s="362"/>
      <c r="AJ42" s="362"/>
      <c r="AK42" s="362"/>
      <c r="AL42" s="362"/>
      <c r="AM42" s="362"/>
      <c r="AN42" s="378"/>
    </row>
    <row r="43" spans="2:41" ht="15" customHeight="1">
      <c r="B43" s="1824"/>
      <c r="C43" s="1825"/>
      <c r="D43" s="1825"/>
      <c r="E43" s="1828"/>
      <c r="F43" s="1828"/>
      <c r="G43" s="1828"/>
      <c r="H43" s="1828"/>
      <c r="I43" s="1828"/>
      <c r="J43" s="1828"/>
      <c r="K43" s="1828"/>
      <c r="L43" s="1828"/>
      <c r="M43" s="1828"/>
      <c r="N43" s="1828"/>
      <c r="O43" s="1828"/>
      <c r="P43" s="1828"/>
      <c r="Q43" s="1828"/>
      <c r="R43" s="1828"/>
      <c r="S43" s="1828"/>
      <c r="T43" s="1828"/>
      <c r="U43" s="1828"/>
      <c r="V43" s="1828"/>
      <c r="W43" s="1828"/>
      <c r="X43" s="1828"/>
      <c r="Y43" s="1828"/>
      <c r="Z43" s="1828"/>
      <c r="AA43" s="1828"/>
      <c r="AB43" s="1828"/>
      <c r="AC43" s="1828"/>
      <c r="AD43" s="1828"/>
      <c r="AE43" s="1830"/>
      <c r="AF43" s="1831"/>
      <c r="AG43" s="1832"/>
      <c r="AH43" s="374"/>
      <c r="AI43" s="375"/>
      <c r="AJ43" s="375"/>
      <c r="AK43" s="375"/>
      <c r="AL43" s="375"/>
      <c r="AM43" s="375"/>
      <c r="AN43" s="376"/>
    </row>
    <row r="44" spans="2:41" ht="15" customHeight="1">
      <c r="B44" s="1824"/>
      <c r="C44" s="1825"/>
      <c r="D44" s="1825"/>
      <c r="E44" s="1828"/>
      <c r="F44" s="1828"/>
      <c r="G44" s="1828"/>
      <c r="H44" s="1828"/>
      <c r="I44" s="1828"/>
      <c r="J44" s="1828"/>
      <c r="K44" s="1828"/>
      <c r="L44" s="1828"/>
      <c r="M44" s="1828"/>
      <c r="N44" s="1828"/>
      <c r="O44" s="1828"/>
      <c r="P44" s="1828"/>
      <c r="Q44" s="1828"/>
      <c r="R44" s="1828"/>
      <c r="S44" s="1828"/>
      <c r="T44" s="1828"/>
      <c r="U44" s="1828"/>
      <c r="V44" s="1828"/>
      <c r="W44" s="1828"/>
      <c r="X44" s="1828"/>
      <c r="Y44" s="1828"/>
      <c r="Z44" s="1828"/>
      <c r="AA44" s="1828"/>
      <c r="AB44" s="1828"/>
      <c r="AC44" s="1828"/>
      <c r="AD44" s="1828"/>
      <c r="AE44" s="1836"/>
      <c r="AF44" s="1837"/>
      <c r="AG44" s="1838"/>
      <c r="AH44" s="377"/>
      <c r="AI44" s="362"/>
      <c r="AJ44" s="362"/>
      <c r="AK44" s="362"/>
      <c r="AL44" s="362"/>
      <c r="AM44" s="362"/>
      <c r="AN44" s="378"/>
    </row>
    <row r="45" spans="2:41" ht="15" customHeight="1">
      <c r="B45" s="1824"/>
      <c r="C45" s="1825"/>
      <c r="D45" s="1825"/>
      <c r="E45" s="1828"/>
      <c r="F45" s="1828"/>
      <c r="G45" s="1828"/>
      <c r="H45" s="1828"/>
      <c r="I45" s="1828"/>
      <c r="J45" s="1828"/>
      <c r="K45" s="1828"/>
      <c r="L45" s="1828"/>
      <c r="M45" s="1828"/>
      <c r="N45" s="1828"/>
      <c r="O45" s="1828"/>
      <c r="P45" s="1828"/>
      <c r="Q45" s="1828"/>
      <c r="R45" s="1828"/>
      <c r="S45" s="1828"/>
      <c r="T45" s="1828"/>
      <c r="U45" s="1828"/>
      <c r="V45" s="1828"/>
      <c r="W45" s="1828"/>
      <c r="X45" s="1828"/>
      <c r="Y45" s="1828"/>
      <c r="Z45" s="1828"/>
      <c r="AA45" s="1828"/>
      <c r="AB45" s="1828"/>
      <c r="AC45" s="1828"/>
      <c r="AD45" s="1828"/>
      <c r="AE45" s="1830"/>
      <c r="AF45" s="1831"/>
      <c r="AG45" s="1832"/>
      <c r="AH45" s="374"/>
      <c r="AI45" s="375"/>
      <c r="AJ45" s="375"/>
      <c r="AK45" s="375"/>
      <c r="AL45" s="375"/>
      <c r="AM45" s="375"/>
      <c r="AN45" s="376"/>
    </row>
    <row r="46" spans="2:41" ht="15" customHeight="1">
      <c r="B46" s="1824"/>
      <c r="C46" s="1825"/>
      <c r="D46" s="1825"/>
      <c r="E46" s="1828"/>
      <c r="F46" s="1828"/>
      <c r="G46" s="1828"/>
      <c r="H46" s="1828"/>
      <c r="I46" s="1828"/>
      <c r="J46" s="1828"/>
      <c r="K46" s="1828"/>
      <c r="L46" s="1828"/>
      <c r="M46" s="1828"/>
      <c r="N46" s="1828"/>
      <c r="O46" s="1828"/>
      <c r="P46" s="1828"/>
      <c r="Q46" s="1828"/>
      <c r="R46" s="1828"/>
      <c r="S46" s="1828"/>
      <c r="T46" s="1828"/>
      <c r="U46" s="1828"/>
      <c r="V46" s="1828"/>
      <c r="W46" s="1828"/>
      <c r="X46" s="1828"/>
      <c r="Y46" s="1828"/>
      <c r="Z46" s="1828"/>
      <c r="AA46" s="1828"/>
      <c r="AB46" s="1828"/>
      <c r="AC46" s="1828"/>
      <c r="AD46" s="1828"/>
      <c r="AE46" s="1836"/>
      <c r="AF46" s="1837"/>
      <c r="AG46" s="1838"/>
      <c r="AH46" s="377"/>
      <c r="AI46" s="362"/>
      <c r="AJ46" s="362"/>
      <c r="AK46" s="362"/>
      <c r="AL46" s="362"/>
      <c r="AM46" s="362"/>
      <c r="AN46" s="378"/>
    </row>
    <row r="47" spans="2:41" ht="15" customHeight="1">
      <c r="B47" s="1824"/>
      <c r="C47" s="1825"/>
      <c r="D47" s="1825"/>
      <c r="E47" s="1828"/>
      <c r="F47" s="1828"/>
      <c r="G47" s="1828"/>
      <c r="H47" s="1828"/>
      <c r="I47" s="1828"/>
      <c r="J47" s="1828"/>
      <c r="K47" s="1828"/>
      <c r="L47" s="1828"/>
      <c r="M47" s="1828"/>
      <c r="N47" s="1828"/>
      <c r="O47" s="1828"/>
      <c r="P47" s="1828"/>
      <c r="Q47" s="1828"/>
      <c r="R47" s="1828"/>
      <c r="S47" s="1828"/>
      <c r="T47" s="1828"/>
      <c r="U47" s="1828"/>
      <c r="V47" s="1828"/>
      <c r="W47" s="1828"/>
      <c r="X47" s="1828"/>
      <c r="Y47" s="1828"/>
      <c r="Z47" s="1828"/>
      <c r="AA47" s="1828"/>
      <c r="AB47" s="1828"/>
      <c r="AC47" s="1828"/>
      <c r="AD47" s="1828"/>
      <c r="AE47" s="1830"/>
      <c r="AF47" s="1831"/>
      <c r="AG47" s="1832"/>
      <c r="AH47" s="374"/>
      <c r="AI47" s="375"/>
      <c r="AJ47" s="375"/>
      <c r="AK47" s="375"/>
      <c r="AL47" s="375"/>
      <c r="AM47" s="375"/>
      <c r="AN47" s="376"/>
    </row>
    <row r="48" spans="2:41" s="379" customFormat="1" ht="15" customHeight="1">
      <c r="B48" s="1824"/>
      <c r="C48" s="1825"/>
      <c r="D48" s="1825"/>
      <c r="E48" s="1828"/>
      <c r="F48" s="1828"/>
      <c r="G48" s="1828"/>
      <c r="H48" s="1828"/>
      <c r="I48" s="1828"/>
      <c r="J48" s="1828"/>
      <c r="K48" s="1828"/>
      <c r="L48" s="1828"/>
      <c r="M48" s="1828"/>
      <c r="N48" s="1828"/>
      <c r="O48" s="1828"/>
      <c r="P48" s="1828"/>
      <c r="Q48" s="1828"/>
      <c r="R48" s="1828"/>
      <c r="S48" s="1828"/>
      <c r="T48" s="1828"/>
      <c r="U48" s="1828"/>
      <c r="V48" s="1828"/>
      <c r="W48" s="1828"/>
      <c r="X48" s="1828"/>
      <c r="Y48" s="1828"/>
      <c r="Z48" s="1828"/>
      <c r="AA48" s="1828"/>
      <c r="AB48" s="1828"/>
      <c r="AC48" s="1828"/>
      <c r="AD48" s="1828"/>
      <c r="AE48" s="1836"/>
      <c r="AF48" s="1837"/>
      <c r="AG48" s="1838"/>
      <c r="AH48" s="377"/>
      <c r="AI48" s="362"/>
      <c r="AJ48" s="362"/>
      <c r="AK48" s="362"/>
      <c r="AL48" s="362"/>
      <c r="AM48" s="362"/>
      <c r="AN48" s="378"/>
      <c r="AO48" s="356"/>
    </row>
    <row r="49" spans="2:41" s="379" customFormat="1" ht="15" customHeight="1">
      <c r="B49" s="1824"/>
      <c r="C49" s="1825"/>
      <c r="D49" s="1825"/>
      <c r="E49" s="1828"/>
      <c r="F49" s="1828"/>
      <c r="G49" s="1828"/>
      <c r="H49" s="1828"/>
      <c r="I49" s="1828"/>
      <c r="J49" s="1828"/>
      <c r="K49" s="1828"/>
      <c r="L49" s="1828"/>
      <c r="M49" s="1828"/>
      <c r="N49" s="1828"/>
      <c r="O49" s="1828"/>
      <c r="P49" s="1828"/>
      <c r="Q49" s="1828"/>
      <c r="R49" s="1828"/>
      <c r="S49" s="1828"/>
      <c r="T49" s="1828"/>
      <c r="U49" s="1828"/>
      <c r="V49" s="1828"/>
      <c r="W49" s="1828"/>
      <c r="X49" s="1828"/>
      <c r="Y49" s="1828"/>
      <c r="Z49" s="1828"/>
      <c r="AA49" s="1828"/>
      <c r="AB49" s="1828"/>
      <c r="AC49" s="1828"/>
      <c r="AD49" s="1828"/>
      <c r="AE49" s="1830"/>
      <c r="AF49" s="1831"/>
      <c r="AG49" s="1832"/>
      <c r="AH49" s="374"/>
      <c r="AI49" s="375"/>
      <c r="AJ49" s="375"/>
      <c r="AK49" s="375"/>
      <c r="AL49" s="375"/>
      <c r="AM49" s="375"/>
      <c r="AN49" s="376"/>
      <c r="AO49" s="356"/>
    </row>
    <row r="50" spans="2:41" s="379" customFormat="1" ht="15" customHeight="1" thickBot="1">
      <c r="B50" s="1826"/>
      <c r="C50" s="1827"/>
      <c r="D50" s="1827"/>
      <c r="E50" s="1829"/>
      <c r="F50" s="1829"/>
      <c r="G50" s="1829"/>
      <c r="H50" s="1829"/>
      <c r="I50" s="1829"/>
      <c r="J50" s="1829"/>
      <c r="K50" s="1829"/>
      <c r="L50" s="1829"/>
      <c r="M50" s="1829"/>
      <c r="N50" s="1829"/>
      <c r="O50" s="1829"/>
      <c r="P50" s="1829"/>
      <c r="Q50" s="1829"/>
      <c r="R50" s="1829"/>
      <c r="S50" s="1829"/>
      <c r="T50" s="1829"/>
      <c r="U50" s="1829"/>
      <c r="V50" s="1829"/>
      <c r="W50" s="1829"/>
      <c r="X50" s="1829"/>
      <c r="Y50" s="1829"/>
      <c r="Z50" s="1829"/>
      <c r="AA50" s="1829"/>
      <c r="AB50" s="1829"/>
      <c r="AC50" s="1829"/>
      <c r="AD50" s="1829"/>
      <c r="AE50" s="1833"/>
      <c r="AF50" s="1834"/>
      <c r="AG50" s="1835"/>
      <c r="AH50" s="380"/>
      <c r="AI50" s="381"/>
      <c r="AJ50" s="381"/>
      <c r="AK50" s="381"/>
      <c r="AL50" s="381"/>
      <c r="AM50" s="381"/>
      <c r="AN50" s="382"/>
      <c r="AO50" s="356"/>
    </row>
  </sheetData>
  <mergeCells count="128">
    <mergeCell ref="C3:AM3"/>
    <mergeCell ref="J4:R5"/>
    <mergeCell ref="AB4:AL5"/>
    <mergeCell ref="C5:H5"/>
    <mergeCell ref="U5:Z5"/>
    <mergeCell ref="J6:R7"/>
    <mergeCell ref="AB6:AL7"/>
    <mergeCell ref="C7:H7"/>
    <mergeCell ref="U7:Z7"/>
    <mergeCell ref="B13:D14"/>
    <mergeCell ref="E13:L14"/>
    <mergeCell ref="M13:S14"/>
    <mergeCell ref="T13:AD13"/>
    <mergeCell ref="AE13:AG14"/>
    <mergeCell ref="AH13:AN14"/>
    <mergeCell ref="T14:AD14"/>
    <mergeCell ref="J8:R9"/>
    <mergeCell ref="AB8:AL9"/>
    <mergeCell ref="C9:H9"/>
    <mergeCell ref="U9:Z9"/>
    <mergeCell ref="J10:R11"/>
    <mergeCell ref="AB10:AL11"/>
    <mergeCell ref="C11:H11"/>
    <mergeCell ref="U11:Z11"/>
    <mergeCell ref="B15:L16"/>
    <mergeCell ref="M15:S16"/>
    <mergeCell ref="AH15:AN16"/>
    <mergeCell ref="B17:D18"/>
    <mergeCell ref="E17:L18"/>
    <mergeCell ref="M17:S18"/>
    <mergeCell ref="T17:AD17"/>
    <mergeCell ref="AE17:AG18"/>
    <mergeCell ref="AH17:AN18"/>
    <mergeCell ref="T18:AD18"/>
    <mergeCell ref="B21:D22"/>
    <mergeCell ref="E21:L22"/>
    <mergeCell ref="M21:S22"/>
    <mergeCell ref="T21:AD21"/>
    <mergeCell ref="AE21:AG22"/>
    <mergeCell ref="AH21:AN22"/>
    <mergeCell ref="T22:AD22"/>
    <mergeCell ref="B19:D20"/>
    <mergeCell ref="E19:L20"/>
    <mergeCell ref="M19:S20"/>
    <mergeCell ref="T19:AD19"/>
    <mergeCell ref="AE19:AG20"/>
    <mergeCell ref="AH19:AN19"/>
    <mergeCell ref="T20:AD20"/>
    <mergeCell ref="AH20:AN20"/>
    <mergeCell ref="AH27:AN28"/>
    <mergeCell ref="T28:AD28"/>
    <mergeCell ref="B25:D26"/>
    <mergeCell ref="E25:L26"/>
    <mergeCell ref="M25:S26"/>
    <mergeCell ref="T25:AD25"/>
    <mergeCell ref="AE25:AG26"/>
    <mergeCell ref="T26:AD26"/>
    <mergeCell ref="B23:D24"/>
    <mergeCell ref="E23:L24"/>
    <mergeCell ref="M23:S24"/>
    <mergeCell ref="T23:AD23"/>
    <mergeCell ref="AE23:AG24"/>
    <mergeCell ref="AH23:AN24"/>
    <mergeCell ref="T24:AD24"/>
    <mergeCell ref="B29:D30"/>
    <mergeCell ref="E29:L30"/>
    <mergeCell ref="M29:S30"/>
    <mergeCell ref="T29:AD29"/>
    <mergeCell ref="AE29:AG30"/>
    <mergeCell ref="T30:AD30"/>
    <mergeCell ref="B27:D28"/>
    <mergeCell ref="E27:L28"/>
    <mergeCell ref="M27:S28"/>
    <mergeCell ref="T27:AD27"/>
    <mergeCell ref="AE27:AG28"/>
    <mergeCell ref="B31:D32"/>
    <mergeCell ref="E31:L32"/>
    <mergeCell ref="M31:S32"/>
    <mergeCell ref="T31:AD32"/>
    <mergeCell ref="AE31:AG32"/>
    <mergeCell ref="B33:L34"/>
    <mergeCell ref="M33:S34"/>
    <mergeCell ref="T33:AD34"/>
    <mergeCell ref="AE33:AG34"/>
    <mergeCell ref="AH33:AN34"/>
    <mergeCell ref="B35:D36"/>
    <mergeCell ref="E35:L36"/>
    <mergeCell ref="M35:S36"/>
    <mergeCell ref="T35:AD35"/>
    <mergeCell ref="AE35:AG36"/>
    <mergeCell ref="AH35:AN35"/>
    <mergeCell ref="T36:AD36"/>
    <mergeCell ref="AH36:AN36"/>
    <mergeCell ref="B37:D38"/>
    <mergeCell ref="E37:L38"/>
    <mergeCell ref="M37:S38"/>
    <mergeCell ref="T37:AD38"/>
    <mergeCell ref="AE37:AG38"/>
    <mergeCell ref="B39:D40"/>
    <mergeCell ref="E39:L40"/>
    <mergeCell ref="M39:S40"/>
    <mergeCell ref="T39:AD40"/>
    <mergeCell ref="AE39:AG40"/>
    <mergeCell ref="B41:D42"/>
    <mergeCell ref="E41:L42"/>
    <mergeCell ref="M41:S42"/>
    <mergeCell ref="T41:AD42"/>
    <mergeCell ref="AE41:AG42"/>
    <mergeCell ref="B43:D44"/>
    <mergeCell ref="E43:L44"/>
    <mergeCell ref="M43:S44"/>
    <mergeCell ref="T43:AD44"/>
    <mergeCell ref="AE43:AG44"/>
    <mergeCell ref="B49:D50"/>
    <mergeCell ref="E49:L50"/>
    <mergeCell ref="M49:S50"/>
    <mergeCell ref="T49:AD50"/>
    <mergeCell ref="AE49:AG50"/>
    <mergeCell ref="B45:D46"/>
    <mergeCell ref="E45:L46"/>
    <mergeCell ref="M45:S46"/>
    <mergeCell ref="T45:AD46"/>
    <mergeCell ref="AE45:AG46"/>
    <mergeCell ref="B47:D48"/>
    <mergeCell ref="E47:L48"/>
    <mergeCell ref="M47:S48"/>
    <mergeCell ref="T47:AD48"/>
    <mergeCell ref="AE47:AG48"/>
  </mergeCells>
  <phoneticPr fontId="2"/>
  <dataValidations count="1">
    <dataValidation type="list" allowBlank="1" showInputMessage="1" showErrorMessage="1" sqref="AE35:AG36 AE17:AG30" xr:uid="{00000000-0002-0000-0E00-000000000000}">
      <formula1>"○,×"</formula1>
    </dataValidation>
  </dataValidations>
  <printOptions horizontalCentered="1" verticalCentered="1"/>
  <pageMargins left="0.59055118110236227" right="0.59055118110236227" top="0.39370078740157483" bottom="0.39370078740157483" header="0.39370078740157483" footer="0.19685039370078741"/>
  <pageSetup paperSize="9" scale="94"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tabColor rgb="FFFFFF00"/>
  </sheetPr>
  <dimension ref="A1"/>
  <sheetViews>
    <sheetView showGridLines="0" view="pageBreakPreview" zoomScale="70" zoomScaleNormal="85" zoomScaleSheetLayoutView="70" workbookViewId="0"/>
  </sheetViews>
  <sheetFormatPr defaultRowHeight="13"/>
  <sheetData/>
  <phoneticPr fontId="2"/>
  <printOptions horizontalCentered="1" verticalCentered="1"/>
  <pageMargins left="0.23622047244094491" right="0.23622047244094491" top="0.35433070866141736" bottom="0.35433070866141736" header="0.31496062992125984" footer="0.31496062992125984"/>
  <pageSetup paperSize="9" scale="110" orientation="portrait" r:id="rId1"/>
  <drawing r:id="rId2"/>
  <legacyDrawing r:id="rId3"/>
  <oleObjects>
    <mc:AlternateContent xmlns:mc="http://schemas.openxmlformats.org/markup-compatibility/2006">
      <mc:Choice Requires="x14">
        <oleObject progId="Word.Document.12" shapeId="20481" r:id="rId4">
          <objectPr defaultSize="0" autoPict="0" r:id="rId5">
            <anchor moveWithCells="1">
              <from>
                <xdr:col>0</xdr:col>
                <xdr:colOff>419100</xdr:colOff>
                <xdr:row>1</xdr:row>
                <xdr:rowOff>38100</xdr:rowOff>
              </from>
              <to>
                <xdr:col>9</xdr:col>
                <xdr:colOff>330200</xdr:colOff>
                <xdr:row>51</xdr:row>
                <xdr:rowOff>88900</xdr:rowOff>
              </to>
            </anchor>
          </objectPr>
        </oleObject>
      </mc:Choice>
      <mc:Fallback>
        <oleObject progId="Word.Document.12" shapeId="20481" r:id="rId4"/>
      </mc:Fallback>
    </mc:AlternateContent>
  </oleObjec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tabColor rgb="FFFFFF00"/>
  </sheetPr>
  <dimension ref="A1:L38"/>
  <sheetViews>
    <sheetView showGridLines="0" view="pageBreakPreview" zoomScale="70" zoomScaleNormal="85" zoomScaleSheetLayoutView="70" workbookViewId="0"/>
  </sheetViews>
  <sheetFormatPr defaultColWidth="9" defaultRowHeight="13"/>
  <cols>
    <col min="1" max="3" width="13.36328125" style="383" customWidth="1"/>
    <col min="4" max="4" width="6.453125" style="383" customWidth="1"/>
    <col min="5" max="5" width="3.6328125" style="383" customWidth="1"/>
    <col min="6" max="6" width="13.36328125" style="383" customWidth="1"/>
    <col min="7" max="7" width="22.36328125" style="383" customWidth="1"/>
    <col min="8" max="16384" width="9" style="383"/>
  </cols>
  <sheetData>
    <row r="1" spans="1:12" ht="16.5">
      <c r="G1" s="384" t="s">
        <v>536</v>
      </c>
    </row>
    <row r="2" spans="1:12" ht="9.75" customHeight="1">
      <c r="G2" s="385"/>
    </row>
    <row r="3" spans="1:12" ht="23.5">
      <c r="A3" s="1926" t="s">
        <v>537</v>
      </c>
      <c r="B3" s="1926"/>
      <c r="C3" s="1926"/>
      <c r="D3" s="1926"/>
      <c r="E3" s="1926"/>
      <c r="F3" s="1926"/>
      <c r="G3" s="1926"/>
      <c r="H3" s="386"/>
      <c r="I3" s="386"/>
      <c r="J3" s="386"/>
      <c r="K3" s="386"/>
      <c r="L3" s="386"/>
    </row>
    <row r="4" spans="1:12" ht="13.5" customHeight="1"/>
    <row r="5" spans="1:12" ht="36" customHeight="1">
      <c r="A5" s="387" t="s">
        <v>538</v>
      </c>
      <c r="B5" s="1927" t="str">
        <f>入力用!B6</f>
        <v>■■事業 ●●地区 ▲-▲工区</v>
      </c>
      <c r="C5" s="1928"/>
      <c r="D5" s="1928"/>
      <c r="E5" s="1928"/>
      <c r="F5" s="387" t="s">
        <v>539</v>
      </c>
      <c r="G5" s="788">
        <f>入力用!B20</f>
        <v>0</v>
      </c>
    </row>
    <row r="6" spans="1:12" ht="36" customHeight="1">
      <c r="A6" s="387" t="s">
        <v>540</v>
      </c>
      <c r="B6" s="1916" t="str">
        <f>""&amp;入力用!B12&amp;"("&amp;入力用!B11&amp;"日間)"</f>
        <v>令和8年4月2日～令和9年3月31日(364日間)</v>
      </c>
      <c r="C6" s="1916"/>
      <c r="D6" s="1916"/>
      <c r="E6" s="1916"/>
      <c r="F6" s="1916"/>
      <c r="G6" s="1916"/>
    </row>
    <row r="7" spans="1:12" ht="20.25" customHeight="1">
      <c r="A7" s="387" t="s">
        <v>541</v>
      </c>
      <c r="B7" s="387" t="s">
        <v>542</v>
      </c>
      <c r="C7" s="387" t="s">
        <v>543</v>
      </c>
      <c r="D7" s="1929" t="s">
        <v>544</v>
      </c>
      <c r="E7" s="1930"/>
      <c r="F7" s="1930"/>
      <c r="G7" s="1931"/>
    </row>
    <row r="8" spans="1:12" ht="20.25" customHeight="1">
      <c r="A8" s="1916"/>
      <c r="B8" s="1916"/>
      <c r="C8" s="1916"/>
      <c r="D8" s="1917"/>
      <c r="E8" s="1918"/>
      <c r="F8" s="1918"/>
      <c r="G8" s="1919"/>
    </row>
    <row r="9" spans="1:12" ht="20.25" customHeight="1">
      <c r="A9" s="1916"/>
      <c r="B9" s="1916"/>
      <c r="C9" s="1916"/>
      <c r="D9" s="1920"/>
      <c r="E9" s="1921"/>
      <c r="F9" s="1921"/>
      <c r="G9" s="1922"/>
    </row>
    <row r="10" spans="1:12" ht="20.25" customHeight="1">
      <c r="A10" s="1916"/>
      <c r="B10" s="1916"/>
      <c r="C10" s="1916"/>
      <c r="D10" s="1920"/>
      <c r="E10" s="1921"/>
      <c r="F10" s="1921"/>
      <c r="G10" s="1922"/>
    </row>
    <row r="11" spans="1:12" ht="20.25" customHeight="1">
      <c r="A11" s="1916"/>
      <c r="B11" s="1916"/>
      <c r="C11" s="1916"/>
      <c r="D11" s="1920"/>
      <c r="E11" s="1921"/>
      <c r="F11" s="1921"/>
      <c r="G11" s="1922"/>
    </row>
    <row r="12" spans="1:12" ht="20.25" customHeight="1">
      <c r="A12" s="1916"/>
      <c r="B12" s="1916"/>
      <c r="C12" s="1916"/>
      <c r="D12" s="1920"/>
      <c r="E12" s="1921"/>
      <c r="F12" s="1921"/>
      <c r="G12" s="1922"/>
    </row>
    <row r="13" spans="1:12" ht="20.25" customHeight="1">
      <c r="A13" s="1916"/>
      <c r="B13" s="1916"/>
      <c r="C13" s="1916"/>
      <c r="D13" s="1923"/>
      <c r="E13" s="1924"/>
      <c r="F13" s="1924"/>
      <c r="G13" s="1925"/>
    </row>
    <row r="14" spans="1:12" ht="20.25" customHeight="1">
      <c r="A14" s="1916"/>
      <c r="B14" s="1916"/>
      <c r="C14" s="1916"/>
      <c r="D14" s="1917"/>
      <c r="E14" s="1918"/>
      <c r="F14" s="1918"/>
      <c r="G14" s="1919"/>
    </row>
    <row r="15" spans="1:12" ht="20.25" customHeight="1">
      <c r="A15" s="1916"/>
      <c r="B15" s="1916"/>
      <c r="C15" s="1916"/>
      <c r="D15" s="1920"/>
      <c r="E15" s="1921"/>
      <c r="F15" s="1921"/>
      <c r="G15" s="1922"/>
    </row>
    <row r="16" spans="1:12" ht="20.25" customHeight="1">
      <c r="A16" s="1916"/>
      <c r="B16" s="1916"/>
      <c r="C16" s="1916"/>
      <c r="D16" s="1920"/>
      <c r="E16" s="1921"/>
      <c r="F16" s="1921"/>
      <c r="G16" s="1922"/>
    </row>
    <row r="17" spans="1:7" ht="20.25" customHeight="1">
      <c r="A17" s="1916"/>
      <c r="B17" s="1916"/>
      <c r="C17" s="1916"/>
      <c r="D17" s="1920"/>
      <c r="E17" s="1921"/>
      <c r="F17" s="1921"/>
      <c r="G17" s="1922"/>
    </row>
    <row r="18" spans="1:7" ht="20.25" customHeight="1">
      <c r="A18" s="1916"/>
      <c r="B18" s="1916"/>
      <c r="C18" s="1916"/>
      <c r="D18" s="1920"/>
      <c r="E18" s="1921"/>
      <c r="F18" s="1921"/>
      <c r="G18" s="1922"/>
    </row>
    <row r="19" spans="1:7" ht="20.25" customHeight="1">
      <c r="A19" s="1916"/>
      <c r="B19" s="1916"/>
      <c r="C19" s="1916"/>
      <c r="D19" s="1923"/>
      <c r="E19" s="1924"/>
      <c r="F19" s="1924"/>
      <c r="G19" s="1925"/>
    </row>
    <row r="20" spans="1:7" ht="20.25" customHeight="1">
      <c r="A20" s="1916"/>
      <c r="B20" s="1916"/>
      <c r="C20" s="1916"/>
      <c r="D20" s="1917"/>
      <c r="E20" s="1918"/>
      <c r="F20" s="1918"/>
      <c r="G20" s="1919"/>
    </row>
    <row r="21" spans="1:7" ht="20.25" customHeight="1">
      <c r="A21" s="1916"/>
      <c r="B21" s="1916"/>
      <c r="C21" s="1916"/>
      <c r="D21" s="1920"/>
      <c r="E21" s="1921"/>
      <c r="F21" s="1921"/>
      <c r="G21" s="1922"/>
    </row>
    <row r="22" spans="1:7" ht="20.25" customHeight="1">
      <c r="A22" s="1916"/>
      <c r="B22" s="1916"/>
      <c r="C22" s="1916"/>
      <c r="D22" s="1920"/>
      <c r="E22" s="1921"/>
      <c r="F22" s="1921"/>
      <c r="G22" s="1922"/>
    </row>
    <row r="23" spans="1:7" ht="20.25" customHeight="1">
      <c r="A23" s="1916"/>
      <c r="B23" s="1916"/>
      <c r="C23" s="1916"/>
      <c r="D23" s="1920"/>
      <c r="E23" s="1921"/>
      <c r="F23" s="1921"/>
      <c r="G23" s="1922"/>
    </row>
    <row r="24" spans="1:7" ht="20.25" customHeight="1">
      <c r="A24" s="1916"/>
      <c r="B24" s="1916"/>
      <c r="C24" s="1916"/>
      <c r="D24" s="1920"/>
      <c r="E24" s="1921"/>
      <c r="F24" s="1921"/>
      <c r="G24" s="1922"/>
    </row>
    <row r="25" spans="1:7" ht="20.25" customHeight="1">
      <c r="A25" s="1916"/>
      <c r="B25" s="1916"/>
      <c r="C25" s="1916"/>
      <c r="D25" s="1923"/>
      <c r="E25" s="1924"/>
      <c r="F25" s="1924"/>
      <c r="G25" s="1925"/>
    </row>
    <row r="26" spans="1:7" ht="20.25" customHeight="1">
      <c r="A26" s="1916"/>
      <c r="B26" s="1916"/>
      <c r="C26" s="1916"/>
      <c r="D26" s="1917"/>
      <c r="E26" s="1918"/>
      <c r="F26" s="1918"/>
      <c r="G26" s="1919"/>
    </row>
    <row r="27" spans="1:7" ht="20.25" customHeight="1">
      <c r="A27" s="1916"/>
      <c r="B27" s="1916"/>
      <c r="C27" s="1916"/>
      <c r="D27" s="1920"/>
      <c r="E27" s="1921"/>
      <c r="F27" s="1921"/>
      <c r="G27" s="1922"/>
    </row>
    <row r="28" spans="1:7" ht="20.25" customHeight="1">
      <c r="A28" s="1916"/>
      <c r="B28" s="1916"/>
      <c r="C28" s="1916"/>
      <c r="D28" s="1920"/>
      <c r="E28" s="1921"/>
      <c r="F28" s="1921"/>
      <c r="G28" s="1922"/>
    </row>
    <row r="29" spans="1:7" ht="20.25" customHeight="1">
      <c r="A29" s="1916"/>
      <c r="B29" s="1916"/>
      <c r="C29" s="1916"/>
      <c r="D29" s="1920"/>
      <c r="E29" s="1921"/>
      <c r="F29" s="1921"/>
      <c r="G29" s="1922"/>
    </row>
    <row r="30" spans="1:7" ht="20.25" customHeight="1">
      <c r="A30" s="1916"/>
      <c r="B30" s="1916"/>
      <c r="C30" s="1916"/>
      <c r="D30" s="1920"/>
      <c r="E30" s="1921"/>
      <c r="F30" s="1921"/>
      <c r="G30" s="1922"/>
    </row>
    <row r="31" spans="1:7" ht="20.25" customHeight="1">
      <c r="A31" s="1916"/>
      <c r="B31" s="1916"/>
      <c r="C31" s="1916"/>
      <c r="D31" s="1923"/>
      <c r="E31" s="1924"/>
      <c r="F31" s="1924"/>
      <c r="G31" s="1925"/>
    </row>
    <row r="32" spans="1:7" ht="20.25" customHeight="1">
      <c r="A32" s="1916"/>
      <c r="B32" s="1916"/>
      <c r="C32" s="1916"/>
      <c r="D32" s="1917"/>
      <c r="E32" s="1918"/>
      <c r="F32" s="1918"/>
      <c r="G32" s="1919"/>
    </row>
    <row r="33" spans="1:7" ht="20.25" customHeight="1">
      <c r="A33" s="1916"/>
      <c r="B33" s="1916"/>
      <c r="C33" s="1916"/>
      <c r="D33" s="1920"/>
      <c r="E33" s="1921"/>
      <c r="F33" s="1921"/>
      <c r="G33" s="1922"/>
    </row>
    <row r="34" spans="1:7" ht="20.25" customHeight="1">
      <c r="A34" s="1916"/>
      <c r="B34" s="1916"/>
      <c r="C34" s="1916"/>
      <c r="D34" s="1920"/>
      <c r="E34" s="1921"/>
      <c r="F34" s="1921"/>
      <c r="G34" s="1922"/>
    </row>
    <row r="35" spans="1:7" ht="20.25" customHeight="1">
      <c r="A35" s="1916"/>
      <c r="B35" s="1916"/>
      <c r="C35" s="1916"/>
      <c r="D35" s="1920"/>
      <c r="E35" s="1921"/>
      <c r="F35" s="1921"/>
      <c r="G35" s="1922"/>
    </row>
    <row r="36" spans="1:7" ht="20.25" customHeight="1">
      <c r="A36" s="1916"/>
      <c r="B36" s="1916"/>
      <c r="C36" s="1916"/>
      <c r="D36" s="1920"/>
      <c r="E36" s="1921"/>
      <c r="F36" s="1921"/>
      <c r="G36" s="1922"/>
    </row>
    <row r="37" spans="1:7" ht="20.25" customHeight="1">
      <c r="A37" s="1916"/>
      <c r="B37" s="1916"/>
      <c r="C37" s="1916"/>
      <c r="D37" s="1923"/>
      <c r="E37" s="1924"/>
      <c r="F37" s="1924"/>
      <c r="G37" s="1925"/>
    </row>
    <row r="38" spans="1:7" ht="16.5">
      <c r="A38" s="388" t="s">
        <v>1698</v>
      </c>
    </row>
  </sheetData>
  <mergeCells count="49">
    <mergeCell ref="A3:G3"/>
    <mergeCell ref="B5:E5"/>
    <mergeCell ref="B6:G6"/>
    <mergeCell ref="D7:G7"/>
    <mergeCell ref="A8:A13"/>
    <mergeCell ref="B8:B13"/>
    <mergeCell ref="C8:C13"/>
    <mergeCell ref="D8:G8"/>
    <mergeCell ref="D9:G9"/>
    <mergeCell ref="D10:G10"/>
    <mergeCell ref="D11:G11"/>
    <mergeCell ref="D12:G12"/>
    <mergeCell ref="D13:G13"/>
    <mergeCell ref="A14:A19"/>
    <mergeCell ref="B14:B19"/>
    <mergeCell ref="C14:C19"/>
    <mergeCell ref="D14:G14"/>
    <mergeCell ref="D15:G15"/>
    <mergeCell ref="D16:G16"/>
    <mergeCell ref="D17:G17"/>
    <mergeCell ref="D18:G18"/>
    <mergeCell ref="D19:G19"/>
    <mergeCell ref="A20:A25"/>
    <mergeCell ref="B20:B25"/>
    <mergeCell ref="C20:C25"/>
    <mergeCell ref="D20:G20"/>
    <mergeCell ref="D21:G21"/>
    <mergeCell ref="D22:G22"/>
    <mergeCell ref="D23:G23"/>
    <mergeCell ref="D24:G24"/>
    <mergeCell ref="D25:G25"/>
    <mergeCell ref="A26:A31"/>
    <mergeCell ref="B26:B31"/>
    <mergeCell ref="C26:C31"/>
    <mergeCell ref="D26:G26"/>
    <mergeCell ref="D27:G27"/>
    <mergeCell ref="D28:G28"/>
    <mergeCell ref="D29:G29"/>
    <mergeCell ref="D30:G30"/>
    <mergeCell ref="D31:G31"/>
    <mergeCell ref="A32:A37"/>
    <mergeCell ref="B32:B37"/>
    <mergeCell ref="C32:C37"/>
    <mergeCell ref="D32:G32"/>
    <mergeCell ref="D33:G33"/>
    <mergeCell ref="D34:G34"/>
    <mergeCell ref="D35:G35"/>
    <mergeCell ref="D36:G36"/>
    <mergeCell ref="D37:G37"/>
  </mergeCells>
  <phoneticPr fontId="2"/>
  <printOptions horizontalCentered="1"/>
  <pageMargins left="0.70866141732283472" right="0.70866141732283472" top="0.74803149606299213" bottom="0.74803149606299213" header="0.31496062992125984" footer="0.31496062992125984"/>
  <pageSetup paperSize="9" scale="9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57B7C-C0A1-44D9-BB4B-B57AA907CB7A}">
  <sheetPr>
    <tabColor rgb="FFFFFF00"/>
  </sheetPr>
  <dimension ref="A1:G38"/>
  <sheetViews>
    <sheetView showGridLines="0" view="pageBreakPreview" zoomScale="80" zoomScaleNormal="100" zoomScaleSheetLayoutView="80" workbookViewId="0"/>
  </sheetViews>
  <sheetFormatPr defaultColWidth="9" defaultRowHeight="18" customHeight="1"/>
  <cols>
    <col min="1" max="1" width="3.6328125" style="609" customWidth="1"/>
    <col min="2" max="2" width="16.6328125" style="609" customWidth="1"/>
    <col min="3" max="3" width="2.6328125" style="609" customWidth="1"/>
    <col min="4" max="4" width="9.6328125" style="609" customWidth="1"/>
    <col min="5" max="5" width="22.6328125" style="609" customWidth="1"/>
    <col min="6" max="6" width="11.6328125" style="609" bestFit="1" customWidth="1"/>
    <col min="7" max="7" width="16.6328125" style="609" customWidth="1"/>
    <col min="8" max="8" width="2.6328125" style="609" customWidth="1"/>
    <col min="9" max="16384" width="9" style="609"/>
  </cols>
  <sheetData>
    <row r="1" spans="1:7" ht="23.5">
      <c r="A1" s="618" t="s">
        <v>1113</v>
      </c>
      <c r="B1" s="618"/>
      <c r="C1" s="618"/>
      <c r="D1" s="618"/>
      <c r="E1" s="618"/>
      <c r="F1" s="618"/>
      <c r="G1" s="618"/>
    </row>
    <row r="3" spans="1:7" ht="18" customHeight="1">
      <c r="F3" s="1932" t="s">
        <v>1079</v>
      </c>
      <c r="G3" s="1932"/>
    </row>
    <row r="5" spans="1:7" ht="18" customHeight="1">
      <c r="A5" s="609" t="s">
        <v>1078</v>
      </c>
    </row>
    <row r="6" spans="1:7" ht="18" customHeight="1">
      <c r="B6" s="609" t="str">
        <f>入力用!B19</f>
        <v>△△　△△</v>
      </c>
      <c r="D6" s="609" t="s">
        <v>1056</v>
      </c>
    </row>
    <row r="7" spans="1:7" ht="18" customHeight="1">
      <c r="E7" s="619" t="s">
        <v>1057</v>
      </c>
      <c r="F7" s="609" t="s">
        <v>1058</v>
      </c>
      <c r="G7" s="814">
        <f>入力用!B21</f>
        <v>0</v>
      </c>
    </row>
    <row r="8" spans="1:7" ht="18" customHeight="1">
      <c r="F8" s="609" t="s">
        <v>1081</v>
      </c>
      <c r="G8" s="812">
        <f>入力用!B20</f>
        <v>0</v>
      </c>
    </row>
    <row r="9" spans="1:7" ht="18" customHeight="1">
      <c r="F9" s="609" t="s">
        <v>1060</v>
      </c>
      <c r="G9" s="609">
        <f>入力用!B24</f>
        <v>0</v>
      </c>
    </row>
    <row r="12" spans="1:7" ht="31.5" customHeight="1">
      <c r="A12" s="1936" t="s">
        <v>1699</v>
      </c>
      <c r="B12" s="1937"/>
      <c r="C12" s="1937"/>
      <c r="D12" s="1937"/>
      <c r="E12" s="1937"/>
      <c r="F12" s="1937"/>
      <c r="G12" s="1937"/>
    </row>
    <row r="14" spans="1:7" ht="18" customHeight="1">
      <c r="A14" s="617" t="s">
        <v>1082</v>
      </c>
      <c r="B14" s="617"/>
      <c r="C14" s="617"/>
      <c r="D14" s="617"/>
      <c r="E14" s="617"/>
      <c r="F14" s="617"/>
      <c r="G14" s="617"/>
    </row>
    <row r="16" spans="1:7" ht="18" customHeight="1">
      <c r="A16" s="610" t="s">
        <v>1100</v>
      </c>
      <c r="B16" s="692" t="s">
        <v>1092</v>
      </c>
      <c r="D16" s="789" t="str">
        <f>入力用!B6</f>
        <v>■■事業 ●●地区 ▲-▲工区</v>
      </c>
    </row>
    <row r="17" spans="1:7" ht="18" customHeight="1">
      <c r="A17" s="610" t="s">
        <v>1101</v>
      </c>
      <c r="B17" s="692" t="s">
        <v>1093</v>
      </c>
      <c r="D17" s="1944">
        <f>入力用!B8</f>
        <v>46113</v>
      </c>
      <c r="E17" s="1945"/>
    </row>
    <row r="18" spans="1:7" ht="18" customHeight="1">
      <c r="A18" s="610" t="s">
        <v>1102</v>
      </c>
      <c r="B18" s="692" t="s">
        <v>1094</v>
      </c>
    </row>
    <row r="19" spans="1:7" ht="18" customHeight="1">
      <c r="A19" s="610" t="s">
        <v>1103</v>
      </c>
      <c r="B19" s="692" t="s">
        <v>1095</v>
      </c>
    </row>
    <row r="20" spans="1:7" ht="18" customHeight="1">
      <c r="A20" s="610" t="s">
        <v>1104</v>
      </c>
      <c r="B20" s="692" t="s">
        <v>1096</v>
      </c>
      <c r="D20" s="692" t="s">
        <v>1083</v>
      </c>
      <c r="F20" s="620" t="s">
        <v>1087</v>
      </c>
    </row>
    <row r="21" spans="1:7" ht="18" customHeight="1">
      <c r="A21" s="610"/>
      <c r="D21" s="692" t="s">
        <v>1084</v>
      </c>
      <c r="F21" s="620" t="s">
        <v>1088</v>
      </c>
    </row>
    <row r="22" spans="1:7" ht="18" customHeight="1">
      <c r="A22" s="610"/>
      <c r="D22" s="692" t="s">
        <v>1085</v>
      </c>
      <c r="F22" s="620" t="s">
        <v>1089</v>
      </c>
    </row>
    <row r="23" spans="1:7" ht="18" customHeight="1">
      <c r="A23" s="610"/>
      <c r="D23" s="692" t="s">
        <v>1086</v>
      </c>
    </row>
    <row r="24" spans="1:7" ht="18" customHeight="1">
      <c r="A24" s="610"/>
      <c r="D24" s="692" t="s">
        <v>1080</v>
      </c>
    </row>
    <row r="25" spans="1:7" ht="18" customHeight="1">
      <c r="A25" s="610" t="s">
        <v>1105</v>
      </c>
      <c r="B25" s="609" t="s">
        <v>1097</v>
      </c>
    </row>
    <row r="26" spans="1:7" ht="18" customHeight="1">
      <c r="A26" s="610" t="s">
        <v>1106</v>
      </c>
      <c r="B26" s="609" t="s">
        <v>1098</v>
      </c>
    </row>
    <row r="27" spans="1:7" ht="18" customHeight="1">
      <c r="A27" s="610" t="s">
        <v>1107</v>
      </c>
      <c r="B27" s="609" t="s">
        <v>1701</v>
      </c>
    </row>
    <row r="28" spans="1:7" ht="18" customHeight="1">
      <c r="A28" s="610" t="s">
        <v>1108</v>
      </c>
      <c r="B28" s="609" t="s">
        <v>1099</v>
      </c>
    </row>
    <row r="30" spans="1:7" ht="18" customHeight="1">
      <c r="B30" s="613" t="s">
        <v>1090</v>
      </c>
      <c r="C30" s="1938" t="s">
        <v>1091</v>
      </c>
      <c r="D30" s="1939"/>
      <c r="E30" s="1939"/>
      <c r="F30" s="1940"/>
      <c r="G30" s="614" t="s">
        <v>1109</v>
      </c>
    </row>
    <row r="31" spans="1:7" ht="18" customHeight="1">
      <c r="B31" s="615"/>
      <c r="C31" s="1941"/>
      <c r="D31" s="1942"/>
      <c r="E31" s="1942"/>
      <c r="F31" s="1943"/>
      <c r="G31" s="611"/>
    </row>
    <row r="32" spans="1:7" ht="18" customHeight="1">
      <c r="B32" s="615"/>
      <c r="C32" s="1941"/>
      <c r="D32" s="1942"/>
      <c r="E32" s="1942"/>
      <c r="F32" s="1943"/>
      <c r="G32" s="611"/>
    </row>
    <row r="33" spans="1:7" ht="18" customHeight="1">
      <c r="B33" s="615"/>
      <c r="C33" s="1941"/>
      <c r="D33" s="1942"/>
      <c r="E33" s="1942"/>
      <c r="F33" s="1943"/>
      <c r="G33" s="611"/>
    </row>
    <row r="34" spans="1:7" ht="18" customHeight="1">
      <c r="B34" s="615"/>
      <c r="C34" s="1941"/>
      <c r="D34" s="1942"/>
      <c r="E34" s="1942"/>
      <c r="F34" s="1943"/>
      <c r="G34" s="611"/>
    </row>
    <row r="35" spans="1:7" ht="18" customHeight="1">
      <c r="B35" s="616"/>
      <c r="C35" s="1933"/>
      <c r="D35" s="1934"/>
      <c r="E35" s="1934"/>
      <c r="F35" s="1935"/>
      <c r="G35" s="612"/>
    </row>
    <row r="37" spans="1:7" ht="18" customHeight="1">
      <c r="A37" s="610" t="s">
        <v>1110</v>
      </c>
      <c r="B37" s="609" t="s">
        <v>1112</v>
      </c>
    </row>
    <row r="38" spans="1:7" ht="18" customHeight="1">
      <c r="A38" s="610" t="s">
        <v>1111</v>
      </c>
      <c r="B38" s="609" t="s">
        <v>1700</v>
      </c>
    </row>
  </sheetData>
  <mergeCells count="9">
    <mergeCell ref="F3:G3"/>
    <mergeCell ref="C35:F35"/>
    <mergeCell ref="A12:G12"/>
    <mergeCell ref="C30:F30"/>
    <mergeCell ref="C31:F31"/>
    <mergeCell ref="C32:F32"/>
    <mergeCell ref="C33:F33"/>
    <mergeCell ref="C34:F34"/>
    <mergeCell ref="D17:E17"/>
  </mergeCells>
  <phoneticPr fontId="2"/>
  <printOptions horizontalCentered="1"/>
  <pageMargins left="0.59055118110236227" right="0.59055118110236227" top="1.1811023622047245" bottom="0.39370078740157483" header="0.51181102362204722" footer="0.51181102362204722"/>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0">
    <tabColor rgb="FFFFFF00"/>
    <pageSetUpPr fitToPage="1"/>
  </sheetPr>
  <dimension ref="A1:Y34"/>
  <sheetViews>
    <sheetView showGridLines="0" view="pageBreakPreview" zoomScale="80" zoomScaleNormal="95" zoomScaleSheetLayoutView="80" workbookViewId="0"/>
  </sheetViews>
  <sheetFormatPr defaultColWidth="3.1796875" defaultRowHeight="18"/>
  <cols>
    <col min="1" max="16384" width="3.1796875" style="16"/>
  </cols>
  <sheetData>
    <row r="1" spans="1:25" s="338" customFormat="1" ht="13"/>
    <row r="2" spans="1:25" s="338" customFormat="1" ht="26.15" customHeight="1">
      <c r="A2" s="1962" t="s">
        <v>545</v>
      </c>
      <c r="B2" s="1962"/>
      <c r="C2" s="1962"/>
      <c r="D2" s="1962"/>
      <c r="E2" s="1962"/>
      <c r="F2" s="1962"/>
      <c r="G2" s="1962"/>
      <c r="H2" s="1962"/>
      <c r="I2" s="1962"/>
      <c r="J2" s="1962"/>
      <c r="K2" s="1962"/>
      <c r="L2" s="1962"/>
      <c r="M2" s="1962"/>
      <c r="N2" s="1962"/>
      <c r="O2" s="1962"/>
      <c r="P2" s="1962"/>
      <c r="Q2" s="1962"/>
      <c r="R2" s="1962"/>
      <c r="S2" s="1962"/>
      <c r="T2" s="1962"/>
      <c r="U2" s="1962"/>
      <c r="V2" s="1962"/>
      <c r="W2" s="1962"/>
      <c r="X2" s="1962"/>
      <c r="Y2" s="1962"/>
    </row>
    <row r="3" spans="1:25" s="338" customFormat="1" ht="13"/>
    <row r="4" spans="1:25" s="338" customFormat="1" ht="30" customHeight="1">
      <c r="A4" s="1946" t="s">
        <v>115</v>
      </c>
      <c r="B4" s="1946"/>
      <c r="C4" s="1963" t="str">
        <f>入力用!B6</f>
        <v>■■事業 ●●地区 ▲-▲工区</v>
      </c>
      <c r="D4" s="1963"/>
      <c r="E4" s="1963"/>
      <c r="F4" s="1963"/>
      <c r="G4" s="1963"/>
      <c r="H4" s="1963"/>
      <c r="I4" s="1963"/>
      <c r="J4" s="1963"/>
      <c r="K4" s="1963"/>
      <c r="L4" s="1963"/>
      <c r="M4" s="1963"/>
      <c r="N4" s="1963"/>
      <c r="O4" s="1963"/>
      <c r="P4" s="1963"/>
      <c r="Q4" s="1963"/>
      <c r="R4" s="1963"/>
      <c r="S4" s="1963"/>
      <c r="T4" s="1963"/>
      <c r="U4" s="1963"/>
      <c r="V4" s="1963"/>
      <c r="W4" s="1963"/>
      <c r="X4" s="1963"/>
      <c r="Y4" s="1963"/>
    </row>
    <row r="5" spans="1:25" s="338" customFormat="1" ht="30" customHeight="1">
      <c r="A5" s="1946" t="s">
        <v>546</v>
      </c>
      <c r="B5" s="1946"/>
      <c r="C5" s="1959">
        <f>入力用!B9</f>
        <v>46114</v>
      </c>
      <c r="D5" s="1960"/>
      <c r="E5" s="1960"/>
      <c r="F5" s="1960"/>
      <c r="G5" s="1960"/>
      <c r="H5" s="1960"/>
      <c r="I5" s="1960"/>
      <c r="J5" s="1960"/>
      <c r="K5" s="1960"/>
      <c r="L5" s="1960"/>
      <c r="M5" s="1960"/>
      <c r="N5" s="790" t="s">
        <v>131</v>
      </c>
      <c r="O5" s="1960">
        <f>入力用!B10</f>
        <v>46477</v>
      </c>
      <c r="P5" s="1960"/>
      <c r="Q5" s="1960"/>
      <c r="R5" s="1960"/>
      <c r="S5" s="1960"/>
      <c r="T5" s="1960"/>
      <c r="U5" s="1960"/>
      <c r="V5" s="1960"/>
      <c r="W5" s="1960"/>
      <c r="X5" s="1960"/>
      <c r="Y5" s="1964"/>
    </row>
    <row r="6" spans="1:25" s="338" customFormat="1" ht="30" customHeight="1">
      <c r="A6" s="1946" t="s">
        <v>547</v>
      </c>
      <c r="B6" s="1946"/>
      <c r="C6" s="1959"/>
      <c r="D6" s="1960"/>
      <c r="E6" s="1960"/>
      <c r="F6" s="1960"/>
      <c r="G6" s="1960"/>
      <c r="H6" s="1960"/>
      <c r="I6" s="1960"/>
      <c r="J6" s="1960"/>
      <c r="K6" s="1960"/>
      <c r="L6" s="1960"/>
      <c r="M6" s="1960"/>
      <c r="N6" s="389" t="s">
        <v>548</v>
      </c>
      <c r="O6" s="1961">
        <v>2</v>
      </c>
      <c r="P6" s="1961"/>
      <c r="Q6" s="389" t="s">
        <v>549</v>
      </c>
      <c r="R6" s="389"/>
      <c r="S6" s="389"/>
      <c r="T6" s="389"/>
      <c r="U6" s="389"/>
      <c r="V6" s="389"/>
      <c r="W6" s="389"/>
      <c r="X6" s="389"/>
      <c r="Y6" s="390"/>
    </row>
    <row r="7" spans="1:25" s="338" customFormat="1" ht="30" customHeight="1">
      <c r="A7" s="1946" t="s">
        <v>550</v>
      </c>
      <c r="B7" s="1946"/>
      <c r="C7" s="1946"/>
      <c r="D7" s="1946"/>
      <c r="E7" s="1946"/>
      <c r="F7" s="1946"/>
      <c r="G7" s="1956" t="s">
        <v>551</v>
      </c>
      <c r="H7" s="1946"/>
      <c r="I7" s="1946"/>
      <c r="J7" s="1946"/>
      <c r="K7" s="1946"/>
      <c r="L7" s="1946"/>
      <c r="M7" s="1946"/>
      <c r="N7" s="1946" t="s">
        <v>552</v>
      </c>
      <c r="O7" s="1946"/>
      <c r="P7" s="1946"/>
      <c r="Q7" s="1946"/>
      <c r="R7" s="1946"/>
      <c r="S7" s="1946"/>
      <c r="T7" s="1946" t="s">
        <v>553</v>
      </c>
      <c r="U7" s="1946"/>
      <c r="V7" s="1946"/>
      <c r="W7" s="1946"/>
      <c r="X7" s="1946"/>
      <c r="Y7" s="1946"/>
    </row>
    <row r="8" spans="1:25" s="338" customFormat="1" ht="30" customHeight="1">
      <c r="A8" s="1949" t="s">
        <v>1276</v>
      </c>
      <c r="B8" s="1949"/>
      <c r="C8" s="1949"/>
      <c r="D8" s="1949"/>
      <c r="E8" s="1949"/>
      <c r="F8" s="1949"/>
      <c r="G8" s="1958">
        <v>0.08</v>
      </c>
      <c r="H8" s="1958"/>
      <c r="I8" s="1958"/>
      <c r="J8" s="1958"/>
      <c r="K8" s="1958"/>
      <c r="L8" s="1958"/>
      <c r="M8" s="1958"/>
      <c r="N8" s="1958">
        <v>0.08</v>
      </c>
      <c r="O8" s="1958"/>
      <c r="P8" s="1958"/>
      <c r="Q8" s="1958"/>
      <c r="R8" s="1958"/>
      <c r="S8" s="1958"/>
      <c r="T8" s="1949"/>
      <c r="U8" s="1949"/>
      <c r="V8" s="1949"/>
      <c r="W8" s="1949"/>
      <c r="X8" s="1949"/>
      <c r="Y8" s="1949"/>
    </row>
    <row r="9" spans="1:25" s="338" customFormat="1" ht="30" customHeight="1">
      <c r="A9" s="1949" t="s">
        <v>1277</v>
      </c>
      <c r="B9" s="1949"/>
      <c r="C9" s="1949"/>
      <c r="D9" s="1949"/>
      <c r="E9" s="1949"/>
      <c r="F9" s="1949"/>
      <c r="G9" s="1958">
        <v>0.34599999999999997</v>
      </c>
      <c r="H9" s="1958"/>
      <c r="I9" s="1958"/>
      <c r="J9" s="1958"/>
      <c r="K9" s="1958"/>
      <c r="L9" s="1958"/>
      <c r="M9" s="1958"/>
      <c r="N9" s="1958">
        <v>0.13</v>
      </c>
      <c r="O9" s="1958"/>
      <c r="P9" s="1958"/>
      <c r="Q9" s="1958"/>
      <c r="R9" s="1958"/>
      <c r="S9" s="1958"/>
      <c r="T9" s="1949"/>
      <c r="U9" s="1949"/>
      <c r="V9" s="1949"/>
      <c r="W9" s="1949"/>
      <c r="X9" s="1949"/>
      <c r="Y9" s="1949"/>
    </row>
    <row r="10" spans="1:25" s="338" customFormat="1" ht="30" customHeight="1">
      <c r="A10" s="1949" t="s">
        <v>1278</v>
      </c>
      <c r="B10" s="1949"/>
      <c r="C10" s="1949"/>
      <c r="D10" s="1949"/>
      <c r="E10" s="1949"/>
      <c r="F10" s="1949"/>
      <c r="G10" s="1958">
        <v>0.86499999999999999</v>
      </c>
      <c r="H10" s="1958"/>
      <c r="I10" s="1958"/>
      <c r="J10" s="1958"/>
      <c r="K10" s="1958"/>
      <c r="L10" s="1958"/>
      <c r="M10" s="1958"/>
      <c r="N10" s="1958"/>
      <c r="O10" s="1958"/>
      <c r="P10" s="1958"/>
      <c r="Q10" s="1958"/>
      <c r="R10" s="1958"/>
      <c r="S10" s="1958"/>
      <c r="T10" s="1949"/>
      <c r="U10" s="1949"/>
      <c r="V10" s="1949"/>
      <c r="W10" s="1949"/>
      <c r="X10" s="1949"/>
      <c r="Y10" s="1949"/>
    </row>
    <row r="11" spans="1:25" s="338" customFormat="1" ht="30" customHeight="1">
      <c r="A11" s="1949" t="s">
        <v>1279</v>
      </c>
      <c r="B11" s="1949"/>
      <c r="C11" s="1949"/>
      <c r="D11" s="1949"/>
      <c r="E11" s="1949"/>
      <c r="F11" s="1949"/>
      <c r="G11" s="1958">
        <v>1</v>
      </c>
      <c r="H11" s="1958"/>
      <c r="I11" s="1958"/>
      <c r="J11" s="1958"/>
      <c r="K11" s="1958"/>
      <c r="L11" s="1958"/>
      <c r="M11" s="1958"/>
      <c r="N11" s="1958"/>
      <c r="O11" s="1958"/>
      <c r="P11" s="1958"/>
      <c r="Q11" s="1958"/>
      <c r="R11" s="1958"/>
      <c r="S11" s="1958"/>
      <c r="T11" s="1949"/>
      <c r="U11" s="1949"/>
      <c r="V11" s="1949"/>
      <c r="W11" s="1949"/>
      <c r="X11" s="1949"/>
      <c r="Y11" s="1949"/>
    </row>
    <row r="12" spans="1:25" s="338" customFormat="1" ht="30" customHeight="1">
      <c r="A12" s="1949"/>
      <c r="B12" s="1949"/>
      <c r="C12" s="1949"/>
      <c r="D12" s="1949"/>
      <c r="E12" s="1949"/>
      <c r="F12" s="1949"/>
      <c r="G12" s="1949"/>
      <c r="H12" s="1949"/>
      <c r="I12" s="1949"/>
      <c r="J12" s="1949"/>
      <c r="K12" s="1949"/>
      <c r="L12" s="1949"/>
      <c r="M12" s="1949"/>
      <c r="N12" s="1949"/>
      <c r="O12" s="1949"/>
      <c r="P12" s="1949"/>
      <c r="Q12" s="1949"/>
      <c r="R12" s="1949"/>
      <c r="S12" s="1949"/>
      <c r="T12" s="1949"/>
      <c r="U12" s="1949"/>
      <c r="V12" s="1949"/>
      <c r="W12" s="1949"/>
      <c r="X12" s="1949"/>
      <c r="Y12" s="1949"/>
    </row>
    <row r="13" spans="1:25" s="338" customFormat="1" ht="30" customHeight="1">
      <c r="A13" s="1949"/>
      <c r="B13" s="1949"/>
      <c r="C13" s="1949"/>
      <c r="D13" s="1949"/>
      <c r="E13" s="1949"/>
      <c r="F13" s="1949"/>
      <c r="G13" s="1949"/>
      <c r="H13" s="1949"/>
      <c r="I13" s="1949"/>
      <c r="J13" s="1949"/>
      <c r="K13" s="1949"/>
      <c r="L13" s="1949"/>
      <c r="M13" s="1949"/>
      <c r="N13" s="1949"/>
      <c r="O13" s="1949"/>
      <c r="P13" s="1949"/>
      <c r="Q13" s="1949"/>
      <c r="R13" s="1949"/>
      <c r="S13" s="1949"/>
      <c r="T13" s="1949"/>
      <c r="U13" s="1949"/>
      <c r="V13" s="1949"/>
      <c r="W13" s="1949"/>
      <c r="X13" s="1949"/>
      <c r="Y13" s="1949"/>
    </row>
    <row r="14" spans="1:25" s="338" customFormat="1" ht="30" customHeight="1">
      <c r="A14" s="1949"/>
      <c r="B14" s="1949"/>
      <c r="C14" s="1949"/>
      <c r="D14" s="1949"/>
      <c r="E14" s="1949"/>
      <c r="F14" s="1949"/>
      <c r="G14" s="1949"/>
      <c r="H14" s="1949"/>
      <c r="I14" s="1949"/>
      <c r="J14" s="1949"/>
      <c r="K14" s="1949"/>
      <c r="L14" s="1949"/>
      <c r="M14" s="1949"/>
      <c r="N14" s="1949"/>
      <c r="O14" s="1949"/>
      <c r="P14" s="1949"/>
      <c r="Q14" s="1949"/>
      <c r="R14" s="1949"/>
      <c r="S14" s="1949"/>
      <c r="T14" s="1949"/>
      <c r="U14" s="1949"/>
      <c r="V14" s="1949"/>
      <c r="W14" s="1949"/>
      <c r="X14" s="1949"/>
      <c r="Y14" s="1949"/>
    </row>
    <row r="15" spans="1:25" s="338" customFormat="1" ht="30" customHeight="1">
      <c r="A15" s="1949"/>
      <c r="B15" s="1949"/>
      <c r="C15" s="1949"/>
      <c r="D15" s="1949"/>
      <c r="E15" s="1949"/>
      <c r="F15" s="1949"/>
      <c r="G15" s="1949"/>
      <c r="H15" s="1949"/>
      <c r="I15" s="1949"/>
      <c r="J15" s="1949"/>
      <c r="K15" s="1949"/>
      <c r="L15" s="1949"/>
      <c r="M15" s="1949"/>
      <c r="N15" s="1949"/>
      <c r="O15" s="1949"/>
      <c r="P15" s="1949"/>
      <c r="Q15" s="1949"/>
      <c r="R15" s="1949"/>
      <c r="S15" s="1949"/>
      <c r="T15" s="1949"/>
      <c r="U15" s="1949"/>
      <c r="V15" s="1949"/>
      <c r="W15" s="1949"/>
      <c r="X15" s="1949"/>
      <c r="Y15" s="1949"/>
    </row>
    <row r="16" spans="1:25" s="338" customFormat="1" ht="30" customHeight="1">
      <c r="A16" s="1949"/>
      <c r="B16" s="1949"/>
      <c r="C16" s="1949"/>
      <c r="D16" s="1949"/>
      <c r="E16" s="1949"/>
      <c r="F16" s="1949"/>
      <c r="G16" s="1949"/>
      <c r="H16" s="1949"/>
      <c r="I16" s="1949"/>
      <c r="J16" s="1949"/>
      <c r="K16" s="1949"/>
      <c r="L16" s="1949"/>
      <c r="M16" s="1949"/>
      <c r="N16" s="1949"/>
      <c r="O16" s="1949"/>
      <c r="P16" s="1949"/>
      <c r="Q16" s="1949"/>
      <c r="R16" s="1949"/>
      <c r="S16" s="1949"/>
      <c r="T16" s="1949"/>
      <c r="U16" s="1949"/>
      <c r="V16" s="1949"/>
      <c r="W16" s="1949"/>
      <c r="X16" s="1949"/>
      <c r="Y16" s="1949"/>
    </row>
    <row r="17" spans="1:25" s="338" customFormat="1" ht="30" customHeight="1">
      <c r="A17" s="1949"/>
      <c r="B17" s="1949"/>
      <c r="C17" s="1949"/>
      <c r="D17" s="1949"/>
      <c r="E17" s="1949"/>
      <c r="F17" s="1949"/>
      <c r="G17" s="1949"/>
      <c r="H17" s="1949"/>
      <c r="I17" s="1949"/>
      <c r="J17" s="1949"/>
      <c r="K17" s="1949"/>
      <c r="L17" s="1949"/>
      <c r="M17" s="1949"/>
      <c r="N17" s="1949"/>
      <c r="O17" s="1949"/>
      <c r="P17" s="1949"/>
      <c r="Q17" s="1949"/>
      <c r="R17" s="1949"/>
      <c r="S17" s="1949"/>
      <c r="T17" s="1949"/>
      <c r="U17" s="1949"/>
      <c r="V17" s="1949"/>
      <c r="W17" s="1949"/>
      <c r="X17" s="1949"/>
      <c r="Y17" s="1949"/>
    </row>
    <row r="18" spans="1:25" s="338" customFormat="1" ht="30" customHeight="1">
      <c r="A18" s="1949"/>
      <c r="B18" s="1949"/>
      <c r="C18" s="1949"/>
      <c r="D18" s="1949"/>
      <c r="E18" s="1949"/>
      <c r="F18" s="1949"/>
      <c r="G18" s="1949"/>
      <c r="H18" s="1949"/>
      <c r="I18" s="1949"/>
      <c r="J18" s="1949"/>
      <c r="K18" s="1949"/>
      <c r="L18" s="1949"/>
      <c r="M18" s="1949"/>
      <c r="N18" s="1949"/>
      <c r="O18" s="1949"/>
      <c r="P18" s="1949"/>
      <c r="Q18" s="1949"/>
      <c r="R18" s="1949"/>
      <c r="S18" s="1949"/>
      <c r="T18" s="1949"/>
      <c r="U18" s="1949"/>
      <c r="V18" s="1949"/>
      <c r="W18" s="1949"/>
      <c r="X18" s="1949"/>
      <c r="Y18" s="1949"/>
    </row>
    <row r="19" spans="1:25" s="338" customFormat="1" ht="13">
      <c r="A19" s="391" t="s">
        <v>554</v>
      </c>
      <c r="B19" s="392"/>
      <c r="C19" s="392"/>
      <c r="D19" s="392"/>
      <c r="E19" s="392"/>
      <c r="F19" s="392"/>
      <c r="G19" s="392"/>
      <c r="H19" s="392"/>
      <c r="I19" s="392"/>
      <c r="J19" s="392"/>
      <c r="K19" s="392"/>
      <c r="L19" s="392"/>
      <c r="M19" s="392"/>
      <c r="N19" s="392"/>
      <c r="O19" s="392"/>
      <c r="P19" s="392"/>
      <c r="Q19" s="392"/>
      <c r="R19" s="392"/>
      <c r="S19" s="392"/>
      <c r="T19" s="392"/>
      <c r="U19" s="392"/>
      <c r="V19" s="392"/>
      <c r="W19" s="392"/>
      <c r="X19" s="392"/>
      <c r="Y19" s="393"/>
    </row>
    <row r="20" spans="1:25" s="338" customFormat="1" ht="13">
      <c r="A20" s="1950"/>
      <c r="B20" s="1951"/>
      <c r="C20" s="1951"/>
      <c r="D20" s="1951"/>
      <c r="E20" s="1951"/>
      <c r="F20" s="1951"/>
      <c r="G20" s="1951"/>
      <c r="H20" s="1951"/>
      <c r="I20" s="1951"/>
      <c r="J20" s="1951"/>
      <c r="K20" s="1951"/>
      <c r="L20" s="1951"/>
      <c r="M20" s="1951"/>
      <c r="N20" s="1951"/>
      <c r="O20" s="1951"/>
      <c r="P20" s="1951"/>
      <c r="Q20" s="1951"/>
      <c r="R20" s="1951"/>
      <c r="S20" s="1951"/>
      <c r="T20" s="1951"/>
      <c r="U20" s="1951"/>
      <c r="V20" s="1951"/>
      <c r="W20" s="1951"/>
      <c r="X20" s="1951"/>
      <c r="Y20" s="1952"/>
    </row>
    <row r="21" spans="1:25" s="338" customFormat="1" ht="13">
      <c r="A21" s="1950"/>
      <c r="B21" s="1951"/>
      <c r="C21" s="1951"/>
      <c r="D21" s="1951"/>
      <c r="E21" s="1951"/>
      <c r="F21" s="1951"/>
      <c r="G21" s="1951"/>
      <c r="H21" s="1951"/>
      <c r="I21" s="1951"/>
      <c r="J21" s="1951"/>
      <c r="K21" s="1951"/>
      <c r="L21" s="1951"/>
      <c r="M21" s="1951"/>
      <c r="N21" s="1951"/>
      <c r="O21" s="1951"/>
      <c r="P21" s="1951"/>
      <c r="Q21" s="1951"/>
      <c r="R21" s="1951"/>
      <c r="S21" s="1951"/>
      <c r="T21" s="1951"/>
      <c r="U21" s="1951"/>
      <c r="V21" s="1951"/>
      <c r="W21" s="1951"/>
      <c r="X21" s="1951"/>
      <c r="Y21" s="1952"/>
    </row>
    <row r="22" spans="1:25" s="338" customFormat="1" ht="13">
      <c r="A22" s="1950"/>
      <c r="B22" s="1951"/>
      <c r="C22" s="1951"/>
      <c r="D22" s="1951"/>
      <c r="E22" s="1951"/>
      <c r="F22" s="1951"/>
      <c r="G22" s="1951"/>
      <c r="H22" s="1951"/>
      <c r="I22" s="1951"/>
      <c r="J22" s="1951"/>
      <c r="K22" s="1951"/>
      <c r="L22" s="1951"/>
      <c r="M22" s="1951"/>
      <c r="N22" s="1951"/>
      <c r="O22" s="1951"/>
      <c r="P22" s="1951"/>
      <c r="Q22" s="1951"/>
      <c r="R22" s="1951"/>
      <c r="S22" s="1951"/>
      <c r="T22" s="1951"/>
      <c r="U22" s="1951"/>
      <c r="V22" s="1951"/>
      <c r="W22" s="1951"/>
      <c r="X22" s="1951"/>
      <c r="Y22" s="1952"/>
    </row>
    <row r="23" spans="1:25" s="338" customFormat="1" ht="13">
      <c r="A23" s="1950"/>
      <c r="B23" s="1951"/>
      <c r="C23" s="1951"/>
      <c r="D23" s="1951"/>
      <c r="E23" s="1951"/>
      <c r="F23" s="1951"/>
      <c r="G23" s="1951"/>
      <c r="H23" s="1951"/>
      <c r="I23" s="1951"/>
      <c r="J23" s="1951"/>
      <c r="K23" s="1951"/>
      <c r="L23" s="1951"/>
      <c r="M23" s="1951"/>
      <c r="N23" s="1951"/>
      <c r="O23" s="1951"/>
      <c r="P23" s="1951"/>
      <c r="Q23" s="1951"/>
      <c r="R23" s="1951"/>
      <c r="S23" s="1951"/>
      <c r="T23" s="1951"/>
      <c r="U23" s="1951"/>
      <c r="V23" s="1951"/>
      <c r="W23" s="1951"/>
      <c r="X23" s="1951"/>
      <c r="Y23" s="1952"/>
    </row>
    <row r="24" spans="1:25" s="338" customFormat="1" ht="13">
      <c r="A24" s="1950"/>
      <c r="B24" s="1951"/>
      <c r="C24" s="1951"/>
      <c r="D24" s="1951"/>
      <c r="E24" s="1951"/>
      <c r="F24" s="1951"/>
      <c r="G24" s="1951"/>
      <c r="H24" s="1951"/>
      <c r="I24" s="1951"/>
      <c r="J24" s="1951"/>
      <c r="K24" s="1951"/>
      <c r="L24" s="1951"/>
      <c r="M24" s="1951"/>
      <c r="N24" s="1951"/>
      <c r="O24" s="1951"/>
      <c r="P24" s="1951"/>
      <c r="Q24" s="1951"/>
      <c r="R24" s="1951"/>
      <c r="S24" s="1951"/>
      <c r="T24" s="1951"/>
      <c r="U24" s="1951"/>
      <c r="V24" s="1951"/>
      <c r="W24" s="1951"/>
      <c r="X24" s="1951"/>
      <c r="Y24" s="1952"/>
    </row>
    <row r="25" spans="1:25" s="338" customFormat="1" ht="13">
      <c r="A25" s="1953"/>
      <c r="B25" s="1954"/>
      <c r="C25" s="1954"/>
      <c r="D25" s="1954"/>
      <c r="E25" s="1954"/>
      <c r="F25" s="1954"/>
      <c r="G25" s="1954"/>
      <c r="H25" s="1954"/>
      <c r="I25" s="1954"/>
      <c r="J25" s="1954"/>
      <c r="K25" s="1954"/>
      <c r="L25" s="1954"/>
      <c r="M25" s="1954"/>
      <c r="N25" s="1954"/>
      <c r="O25" s="1954"/>
      <c r="P25" s="1954"/>
      <c r="Q25" s="1954"/>
      <c r="R25" s="1954"/>
      <c r="S25" s="1954"/>
      <c r="T25" s="1954"/>
      <c r="U25" s="1954"/>
      <c r="V25" s="1954"/>
      <c r="W25" s="1954"/>
      <c r="X25" s="1954"/>
      <c r="Y25" s="1955"/>
    </row>
    <row r="26" spans="1:25" s="338" customFormat="1" ht="13"/>
    <row r="27" spans="1:25" s="338" customFormat="1" ht="13">
      <c r="J27" s="1956" t="s">
        <v>842</v>
      </c>
      <c r="K27" s="1946"/>
      <c r="L27" s="1946"/>
      <c r="M27" s="1956" t="s">
        <v>521</v>
      </c>
      <c r="N27" s="1946"/>
      <c r="O27" s="1946"/>
      <c r="P27" s="1957"/>
      <c r="Q27" s="1947"/>
      <c r="R27" s="1948"/>
      <c r="T27" s="1956" t="s">
        <v>522</v>
      </c>
      <c r="U27" s="1946"/>
      <c r="V27" s="1946"/>
      <c r="W27" s="1956" t="s">
        <v>555</v>
      </c>
      <c r="X27" s="1946"/>
      <c r="Y27" s="1946"/>
    </row>
    <row r="28" spans="1:25" s="338" customFormat="1" ht="13">
      <c r="J28" s="1946"/>
      <c r="K28" s="1946"/>
      <c r="L28" s="1946"/>
      <c r="M28" s="1946"/>
      <c r="N28" s="1946"/>
      <c r="O28" s="1946"/>
      <c r="P28" s="1947"/>
      <c r="Q28" s="1947"/>
      <c r="R28" s="1948"/>
      <c r="T28" s="1946"/>
      <c r="U28" s="1946"/>
      <c r="V28" s="1946"/>
      <c r="W28" s="1946"/>
      <c r="X28" s="1946"/>
      <c r="Y28" s="1946"/>
    </row>
    <row r="29" spans="1:25" s="338" customFormat="1" ht="13">
      <c r="J29" s="1946"/>
      <c r="K29" s="1946"/>
      <c r="L29" s="1946"/>
      <c r="M29" s="1946"/>
      <c r="N29" s="1946"/>
      <c r="O29" s="1946"/>
      <c r="P29" s="1947"/>
      <c r="Q29" s="1947"/>
      <c r="R29" s="1948"/>
      <c r="T29" s="1946"/>
      <c r="U29" s="1946"/>
      <c r="V29" s="1946"/>
      <c r="W29" s="1946"/>
      <c r="X29" s="1946"/>
      <c r="Y29" s="1946"/>
    </row>
    <row r="30" spans="1:25" s="338" customFormat="1" ht="13">
      <c r="J30" s="1946"/>
      <c r="K30" s="1946"/>
      <c r="L30" s="1946"/>
      <c r="M30" s="1946"/>
      <c r="N30" s="1946"/>
      <c r="O30" s="1946"/>
      <c r="P30" s="1947"/>
      <c r="Q30" s="1947"/>
      <c r="R30" s="1948"/>
      <c r="T30" s="1946"/>
      <c r="U30" s="1946"/>
      <c r="V30" s="1946"/>
      <c r="W30" s="1946"/>
      <c r="X30" s="1946"/>
      <c r="Y30" s="1946"/>
    </row>
    <row r="31" spans="1:25" s="338" customFormat="1" ht="13">
      <c r="J31" s="1946"/>
      <c r="K31" s="1946"/>
      <c r="L31" s="1946"/>
      <c r="M31" s="1946"/>
      <c r="N31" s="1946"/>
      <c r="O31" s="1946"/>
      <c r="P31" s="1947"/>
      <c r="Q31" s="1947"/>
      <c r="R31" s="1948"/>
      <c r="T31" s="1946"/>
      <c r="U31" s="1946"/>
      <c r="V31" s="1946"/>
      <c r="W31" s="1946"/>
      <c r="X31" s="1946"/>
      <c r="Y31" s="1946"/>
    </row>
    <row r="32" spans="1:25" s="338" customFormat="1" ht="13">
      <c r="J32" s="1946"/>
      <c r="K32" s="1946"/>
      <c r="L32" s="1946"/>
      <c r="M32" s="1946"/>
      <c r="N32" s="1946"/>
      <c r="O32" s="1946"/>
      <c r="P32" s="1947"/>
      <c r="Q32" s="1947"/>
      <c r="R32" s="1948"/>
      <c r="T32" s="1946"/>
      <c r="U32" s="1946"/>
      <c r="V32" s="1946"/>
      <c r="W32" s="1946"/>
      <c r="X32" s="1946"/>
      <c r="Y32" s="1946"/>
    </row>
    <row r="33" spans="10:25" s="338" customFormat="1" ht="13">
      <c r="J33" s="1946"/>
      <c r="K33" s="1946"/>
      <c r="L33" s="1946"/>
      <c r="M33" s="1946"/>
      <c r="N33" s="1946"/>
      <c r="O33" s="1946"/>
      <c r="P33" s="1947"/>
      <c r="Q33" s="1947"/>
      <c r="R33" s="1948"/>
      <c r="T33" s="1946"/>
      <c r="U33" s="1946"/>
      <c r="V33" s="1946"/>
      <c r="W33" s="1946"/>
      <c r="X33" s="1946"/>
      <c r="Y33" s="1946"/>
    </row>
    <row r="34" spans="10:25" s="338" customFormat="1" ht="13">
      <c r="J34" s="1946"/>
      <c r="K34" s="1946"/>
      <c r="L34" s="1946"/>
      <c r="M34" s="1946"/>
      <c r="N34" s="1946"/>
      <c r="O34" s="1946"/>
      <c r="P34" s="1947"/>
      <c r="Q34" s="1947"/>
      <c r="R34" s="1948"/>
      <c r="T34" s="1946"/>
      <c r="U34" s="1946"/>
      <c r="V34" s="1946"/>
      <c r="W34" s="1946"/>
      <c r="X34" s="1946"/>
      <c r="Y34" s="1946"/>
    </row>
  </sheetData>
  <mergeCells count="68">
    <mergeCell ref="A2:Y2"/>
    <mergeCell ref="A4:B4"/>
    <mergeCell ref="C4:Y4"/>
    <mergeCell ref="A5:B5"/>
    <mergeCell ref="C5:M5"/>
    <mergeCell ref="O5:Y5"/>
    <mergeCell ref="A9:F9"/>
    <mergeCell ref="G9:M9"/>
    <mergeCell ref="N9:S9"/>
    <mergeCell ref="T9:Y9"/>
    <mergeCell ref="A6:B6"/>
    <mergeCell ref="C6:M6"/>
    <mergeCell ref="O6:P6"/>
    <mergeCell ref="A7:F7"/>
    <mergeCell ref="G7:M7"/>
    <mergeCell ref="N7:S7"/>
    <mergeCell ref="T7:Y7"/>
    <mergeCell ref="A8:F8"/>
    <mergeCell ref="G8:M8"/>
    <mergeCell ref="N8:S8"/>
    <mergeCell ref="T8:Y8"/>
    <mergeCell ref="A10:F10"/>
    <mergeCell ref="G10:M10"/>
    <mergeCell ref="N10:S10"/>
    <mergeCell ref="T10:Y10"/>
    <mergeCell ref="A11:F11"/>
    <mergeCell ref="G11:M11"/>
    <mergeCell ref="N11:S11"/>
    <mergeCell ref="T11:Y11"/>
    <mergeCell ref="A12:F12"/>
    <mergeCell ref="G12:M12"/>
    <mergeCell ref="N12:S12"/>
    <mergeCell ref="T12:Y12"/>
    <mergeCell ref="A13:F13"/>
    <mergeCell ref="G13:M13"/>
    <mergeCell ref="N13:S13"/>
    <mergeCell ref="T13:Y13"/>
    <mergeCell ref="A14:F14"/>
    <mergeCell ref="G14:M14"/>
    <mergeCell ref="N14:S14"/>
    <mergeCell ref="T14:Y14"/>
    <mergeCell ref="A15:F15"/>
    <mergeCell ref="G15:M15"/>
    <mergeCell ref="N15:S15"/>
    <mergeCell ref="T15:Y15"/>
    <mergeCell ref="A16:F16"/>
    <mergeCell ref="G16:M16"/>
    <mergeCell ref="N16:S16"/>
    <mergeCell ref="T16:Y16"/>
    <mergeCell ref="A17:F17"/>
    <mergeCell ref="G17:M17"/>
    <mergeCell ref="N17:S17"/>
    <mergeCell ref="T17:Y17"/>
    <mergeCell ref="J27:L30"/>
    <mergeCell ref="M27:O30"/>
    <mergeCell ref="P27:R30"/>
    <mergeCell ref="T27:V30"/>
    <mergeCell ref="W27:Y30"/>
    <mergeCell ref="A18:F18"/>
    <mergeCell ref="G18:M18"/>
    <mergeCell ref="N18:S18"/>
    <mergeCell ref="T18:Y18"/>
    <mergeCell ref="A20:Y25"/>
    <mergeCell ref="J31:L34"/>
    <mergeCell ref="M31:O34"/>
    <mergeCell ref="P31:R34"/>
    <mergeCell ref="T31:V34"/>
    <mergeCell ref="W31:Y34"/>
  </mergeCells>
  <phoneticPr fontId="2"/>
  <printOptions horizontalCentered="1"/>
  <pageMargins left="0.70866141732283472" right="0.70866141732283472" top="0.74803149606299213" bottom="0.74803149606299213" header="0.31496062992125984" footer="0.31496062992125984"/>
  <pageSetup paperSize="9" scale="80" orientation="portrait" r:id="rId1"/>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3">
    <tabColor rgb="FFFFFF00"/>
  </sheetPr>
  <dimension ref="A1:J58"/>
  <sheetViews>
    <sheetView showGridLines="0" view="pageBreakPreview" zoomScale="80" zoomScaleNormal="100" zoomScaleSheetLayoutView="80" workbookViewId="0"/>
  </sheetViews>
  <sheetFormatPr defaultColWidth="9" defaultRowHeight="13"/>
  <cols>
    <col min="1" max="1" width="7.6328125" style="528" customWidth="1"/>
    <col min="2" max="16384" width="9" style="528"/>
  </cols>
  <sheetData>
    <row r="1" spans="1:10">
      <c r="A1" s="528" t="s">
        <v>914</v>
      </c>
    </row>
    <row r="3" spans="1:10">
      <c r="G3" s="562" t="s">
        <v>915</v>
      </c>
      <c r="H3" s="1967" t="s">
        <v>1275</v>
      </c>
      <c r="I3" s="1967"/>
      <c r="J3" s="1967"/>
    </row>
    <row r="5" spans="1:10">
      <c r="A5" s="528" t="s">
        <v>145</v>
      </c>
    </row>
    <row r="6" spans="1:10">
      <c r="B6" s="1970">
        <f>入力用!B15</f>
        <v>0</v>
      </c>
      <c r="C6" s="1285"/>
      <c r="D6" s="1285"/>
    </row>
    <row r="7" spans="1:10">
      <c r="B7" s="1972" t="str">
        <f>入力用!B16</f>
        <v>□□　□□</v>
      </c>
      <c r="C7" s="1140"/>
      <c r="D7" s="1140"/>
      <c r="E7" s="528" t="s">
        <v>916</v>
      </c>
    </row>
    <row r="10" spans="1:10">
      <c r="F10" s="791" t="s">
        <v>881</v>
      </c>
      <c r="G10" s="1973">
        <f>入力用!B21</f>
        <v>0</v>
      </c>
      <c r="H10" s="1973"/>
      <c r="I10" s="1973"/>
    </row>
    <row r="11" spans="1:10">
      <c r="F11" s="791"/>
      <c r="G11" s="1973">
        <f>入力用!B20</f>
        <v>0</v>
      </c>
      <c r="H11" s="1973"/>
      <c r="I11" s="1973"/>
      <c r="J11" s="528" t="s">
        <v>107</v>
      </c>
    </row>
    <row r="12" spans="1:10">
      <c r="F12" s="791"/>
      <c r="G12" s="1973">
        <f>入力用!B22</f>
        <v>0</v>
      </c>
      <c r="H12" s="1973"/>
      <c r="I12" s="1973"/>
    </row>
    <row r="14" spans="1:10" ht="27" customHeight="1">
      <c r="A14" s="563" t="s">
        <v>917</v>
      </c>
      <c r="B14" s="564"/>
      <c r="C14" s="564"/>
      <c r="D14" s="564"/>
      <c r="E14" s="564"/>
      <c r="F14" s="564"/>
      <c r="G14" s="564"/>
      <c r="H14" s="564"/>
      <c r="I14" s="564"/>
      <c r="J14" s="565"/>
    </row>
    <row r="17" spans="1:10">
      <c r="B17" s="528" t="s">
        <v>918</v>
      </c>
    </row>
    <row r="21" spans="1:10">
      <c r="A21" s="565" t="s">
        <v>108</v>
      </c>
      <c r="B21" s="565"/>
      <c r="C21" s="565"/>
      <c r="D21" s="565"/>
      <c r="E21" s="565"/>
      <c r="F21" s="565"/>
      <c r="G21" s="565"/>
      <c r="H21" s="565"/>
      <c r="I21" s="565"/>
      <c r="J21" s="565"/>
    </row>
    <row r="24" spans="1:10">
      <c r="B24" s="528" t="s">
        <v>919</v>
      </c>
      <c r="D24" s="1971">
        <f>入力用!B8</f>
        <v>46113</v>
      </c>
      <c r="E24" s="1971"/>
      <c r="F24" s="1971"/>
    </row>
    <row r="27" spans="1:10">
      <c r="B27" s="528" t="s">
        <v>920</v>
      </c>
      <c r="D27" s="1969" t="str">
        <f>入力用!B6</f>
        <v>■■事業 ●●地区 ▲-▲工区</v>
      </c>
      <c r="E27" s="1969"/>
      <c r="F27" s="1969"/>
      <c r="G27" s="1969"/>
      <c r="H27" s="1969"/>
      <c r="I27" s="1969"/>
    </row>
    <row r="30" spans="1:10">
      <c r="B30" s="528" t="s">
        <v>921</v>
      </c>
      <c r="D30" s="792" t="s">
        <v>109</v>
      </c>
      <c r="E30" s="1967">
        <f>入力用!B9</f>
        <v>46114</v>
      </c>
      <c r="F30" s="1967"/>
      <c r="G30" s="1967"/>
    </row>
    <row r="31" spans="1:10">
      <c r="D31" s="792"/>
    </row>
    <row r="32" spans="1:10">
      <c r="D32" s="792" t="s">
        <v>110</v>
      </c>
      <c r="E32" s="1967">
        <f>入力用!B10</f>
        <v>46477</v>
      </c>
      <c r="F32" s="1967"/>
      <c r="G32" s="1967"/>
    </row>
    <row r="35" spans="1:10">
      <c r="B35" s="528" t="s">
        <v>922</v>
      </c>
      <c r="D35" s="528">
        <f>入力用!B7</f>
        <v>0</v>
      </c>
    </row>
    <row r="38" spans="1:10">
      <c r="B38" s="528" t="s">
        <v>923</v>
      </c>
      <c r="D38" s="562" t="s">
        <v>924</v>
      </c>
      <c r="E38" s="1968"/>
      <c r="F38" s="1968"/>
      <c r="G38" s="1968"/>
      <c r="H38" s="1968"/>
      <c r="I38" s="1968"/>
    </row>
    <row r="42" spans="1:10">
      <c r="A42" s="566"/>
      <c r="B42" s="566"/>
      <c r="C42" s="566"/>
      <c r="D42" s="566"/>
      <c r="E42" s="566"/>
      <c r="F42" s="566"/>
      <c r="G42" s="566"/>
      <c r="H42" s="566"/>
      <c r="I42" s="566"/>
      <c r="J42" s="566"/>
    </row>
    <row r="44" spans="1:10">
      <c r="A44" s="548" t="s">
        <v>1184</v>
      </c>
      <c r="B44" s="1965" t="s">
        <v>1702</v>
      </c>
      <c r="C44" s="1965"/>
      <c r="D44" s="1965"/>
      <c r="E44" s="1965"/>
      <c r="F44" s="1965"/>
      <c r="G44" s="1965"/>
      <c r="H44" s="1965"/>
      <c r="I44" s="1965"/>
      <c r="J44" s="1965"/>
    </row>
    <row r="45" spans="1:10">
      <c r="B45" s="1965"/>
      <c r="C45" s="1965"/>
      <c r="D45" s="1965"/>
      <c r="E45" s="1965"/>
      <c r="F45" s="1965"/>
      <c r="G45" s="1965"/>
      <c r="H45" s="1965"/>
      <c r="I45" s="1965"/>
      <c r="J45" s="1965"/>
    </row>
    <row r="46" spans="1:10">
      <c r="B46" s="24" t="s">
        <v>1180</v>
      </c>
      <c r="C46" s="24"/>
      <c r="D46" s="24"/>
      <c r="E46" s="24"/>
      <c r="F46" s="24"/>
      <c r="G46" s="24"/>
      <c r="H46" s="24"/>
      <c r="I46" s="24"/>
      <c r="J46" s="24"/>
    </row>
    <row r="47" spans="1:10">
      <c r="B47" s="528" t="s">
        <v>927</v>
      </c>
      <c r="D47" s="528" t="s">
        <v>928</v>
      </c>
      <c r="F47" s="528" t="s">
        <v>929</v>
      </c>
    </row>
    <row r="48" spans="1:10" ht="18" customHeight="1">
      <c r="D48" s="567" t="s">
        <v>930</v>
      </c>
      <c r="E48" s="568"/>
      <c r="F48" s="567" t="s">
        <v>930</v>
      </c>
    </row>
    <row r="49" spans="1:10">
      <c r="D49" s="528" t="s">
        <v>931</v>
      </c>
      <c r="F49" s="528" t="s">
        <v>932</v>
      </c>
    </row>
    <row r="51" spans="1:10">
      <c r="A51" s="548" t="s">
        <v>1185</v>
      </c>
      <c r="B51" s="1966" t="s">
        <v>1703</v>
      </c>
      <c r="C51" s="1966"/>
      <c r="D51" s="1966"/>
      <c r="E51" s="1966"/>
      <c r="F51" s="1966"/>
      <c r="G51" s="1966"/>
      <c r="H51" s="1966"/>
      <c r="I51" s="1966"/>
      <c r="J51" s="1966"/>
    </row>
    <row r="52" spans="1:10">
      <c r="B52" s="1966"/>
      <c r="C52" s="1966"/>
      <c r="D52" s="1966"/>
      <c r="E52" s="1966"/>
      <c r="F52" s="1966"/>
      <c r="G52" s="1966"/>
      <c r="H52" s="1966"/>
      <c r="I52" s="1966"/>
      <c r="J52" s="1966"/>
    </row>
    <row r="53" spans="1:10">
      <c r="B53" s="24" t="s">
        <v>1180</v>
      </c>
      <c r="C53" s="24"/>
      <c r="D53" s="24"/>
      <c r="E53" s="24"/>
      <c r="F53" s="24"/>
      <c r="G53" s="24"/>
      <c r="H53" s="24"/>
      <c r="I53" s="24"/>
      <c r="J53" s="24"/>
    </row>
    <row r="54" spans="1:10">
      <c r="B54" s="419"/>
      <c r="C54" s="420"/>
      <c r="D54" s="420"/>
      <c r="E54" s="420"/>
      <c r="F54" s="420"/>
      <c r="G54" s="420"/>
      <c r="H54" s="420"/>
      <c r="I54" s="421"/>
      <c r="J54" s="24"/>
    </row>
    <row r="55" spans="1:10">
      <c r="B55" s="422" t="s">
        <v>1181</v>
      </c>
      <c r="C55" s="24"/>
      <c r="D55" s="24"/>
      <c r="E55" s="24"/>
      <c r="F55" s="24"/>
      <c r="G55" s="24"/>
      <c r="H55" s="24"/>
      <c r="I55" s="423"/>
      <c r="J55" s="24"/>
    </row>
    <row r="56" spans="1:10">
      <c r="B56" s="422" t="s">
        <v>1182</v>
      </c>
      <c r="C56" s="24"/>
      <c r="D56" s="24"/>
      <c r="E56" s="24"/>
      <c r="F56" s="24"/>
      <c r="G56" s="24"/>
      <c r="H56" s="24"/>
      <c r="I56" s="423"/>
      <c r="J56" s="24"/>
    </row>
    <row r="57" spans="1:10">
      <c r="B57" s="422" t="s">
        <v>1183</v>
      </c>
      <c r="C57" s="24"/>
      <c r="D57" s="24"/>
      <c r="E57" s="24"/>
      <c r="F57" s="24"/>
      <c r="G57" s="24"/>
      <c r="H57" s="24"/>
      <c r="I57" s="423"/>
      <c r="J57" s="24"/>
    </row>
    <row r="58" spans="1:10">
      <c r="B58" s="424"/>
      <c r="C58" s="425"/>
      <c r="D58" s="425"/>
      <c r="E58" s="425"/>
      <c r="F58" s="425"/>
      <c r="G58" s="425"/>
      <c r="H58" s="425"/>
      <c r="I58" s="426"/>
      <c r="J58" s="24"/>
    </row>
  </sheetData>
  <mergeCells count="13">
    <mergeCell ref="D27:I27"/>
    <mergeCell ref="H3:J3"/>
    <mergeCell ref="B6:D6"/>
    <mergeCell ref="D24:F24"/>
    <mergeCell ref="B7:D7"/>
    <mergeCell ref="G10:I10"/>
    <mergeCell ref="G11:I11"/>
    <mergeCell ref="G12:I12"/>
    <mergeCell ref="B44:J45"/>
    <mergeCell ref="B51:J52"/>
    <mergeCell ref="E30:G30"/>
    <mergeCell ref="E32:G32"/>
    <mergeCell ref="E38:I38"/>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5">
    <tabColor rgb="FFFFFF00"/>
  </sheetPr>
  <dimension ref="A1:AJ47"/>
  <sheetViews>
    <sheetView showGridLines="0" view="pageBreakPreview" zoomScale="84" zoomScaleNormal="100" zoomScaleSheetLayoutView="84" workbookViewId="0">
      <selection activeCell="M18" sqref="M18:U18"/>
    </sheetView>
  </sheetViews>
  <sheetFormatPr defaultColWidth="2.36328125" defaultRowHeight="13"/>
  <cols>
    <col min="1" max="16384" width="2.36328125" style="24"/>
  </cols>
  <sheetData>
    <row r="1" spans="1:36">
      <c r="A1" s="24" t="s">
        <v>1043</v>
      </c>
    </row>
    <row r="3" spans="1:36">
      <c r="Z3" s="18" t="s">
        <v>556</v>
      </c>
      <c r="AA3" s="1287"/>
      <c r="AB3" s="1287"/>
      <c r="AC3" s="1287"/>
      <c r="AD3" s="1287"/>
      <c r="AE3" s="1287"/>
      <c r="AF3" s="1287"/>
      <c r="AG3" s="1287"/>
      <c r="AH3" s="1287"/>
      <c r="AI3" s="1287"/>
    </row>
    <row r="5" spans="1:36">
      <c r="B5" s="24" t="s">
        <v>885</v>
      </c>
    </row>
    <row r="6" spans="1:36">
      <c r="C6" s="15">
        <f>入力用!B15</f>
        <v>0</v>
      </c>
    </row>
    <row r="7" spans="1:36">
      <c r="D7" s="1293" t="str">
        <f>入力用!B16</f>
        <v>□□　□□</v>
      </c>
      <c r="E7" s="1293"/>
      <c r="F7" s="1293"/>
      <c r="G7" s="1293"/>
      <c r="H7" s="1293"/>
      <c r="I7" s="1293"/>
      <c r="J7" s="1293"/>
      <c r="K7" s="1293"/>
      <c r="L7" s="1293"/>
      <c r="M7" s="24" t="s">
        <v>114</v>
      </c>
    </row>
    <row r="9" spans="1:36">
      <c r="Y9" s="1220"/>
      <c r="Z9" s="1220"/>
      <c r="AA9" s="1220"/>
      <c r="AB9" s="1220"/>
      <c r="AC9" s="1220"/>
      <c r="AD9" s="1220"/>
      <c r="AE9" s="1220"/>
      <c r="AF9" s="1220"/>
      <c r="AG9" s="1220"/>
      <c r="AH9" s="1220"/>
      <c r="AI9" s="1220"/>
    </row>
    <row r="10" spans="1:36">
      <c r="Y10" s="1220"/>
      <c r="Z10" s="1220"/>
      <c r="AA10" s="1220"/>
      <c r="AB10" s="1220"/>
      <c r="AC10" s="1220"/>
      <c r="AD10" s="1220"/>
      <c r="AE10" s="1220"/>
      <c r="AF10" s="1220"/>
      <c r="AG10" s="1220"/>
      <c r="AH10" s="1220"/>
      <c r="AI10" s="1220"/>
    </row>
    <row r="11" spans="1:36">
      <c r="X11" s="18" t="s">
        <v>933</v>
      </c>
      <c r="Y11" s="1975">
        <f>入力用!B21</f>
        <v>0</v>
      </c>
      <c r="Z11" s="1975"/>
      <c r="AA11" s="1975"/>
      <c r="AB11" s="1975"/>
      <c r="AC11" s="1975"/>
      <c r="AD11" s="1975"/>
      <c r="AE11" s="1975"/>
      <c r="AF11" s="1975"/>
      <c r="AG11" s="1975"/>
      <c r="AH11" s="1291"/>
      <c r="AI11" s="1291"/>
      <c r="AJ11" s="553"/>
    </row>
    <row r="12" spans="1:36">
      <c r="X12" s="18"/>
      <c r="Y12" s="1975">
        <f>入力用!B20</f>
        <v>0</v>
      </c>
      <c r="Z12" s="1975"/>
      <c r="AA12" s="1975"/>
      <c r="AB12" s="1975"/>
      <c r="AC12" s="1975"/>
      <c r="AD12" s="1975"/>
      <c r="AE12" s="1975"/>
      <c r="AF12" s="1975"/>
      <c r="AG12" s="1975"/>
      <c r="AH12" s="1222" t="s">
        <v>659</v>
      </c>
      <c r="AI12" s="1222"/>
    </row>
    <row r="13" spans="1:36">
      <c r="X13" s="18"/>
      <c r="Y13" s="1975">
        <f>入力用!B22</f>
        <v>0</v>
      </c>
      <c r="Z13" s="1975"/>
      <c r="AA13" s="1975"/>
      <c r="AB13" s="1975"/>
      <c r="AC13" s="1975"/>
      <c r="AD13" s="1975"/>
      <c r="AE13" s="1975"/>
      <c r="AF13" s="1975"/>
      <c r="AG13" s="1975"/>
      <c r="AH13" s="773"/>
      <c r="AI13" s="773"/>
    </row>
    <row r="15" spans="1:36" ht="30" customHeight="1">
      <c r="A15" s="1221" t="s">
        <v>934</v>
      </c>
      <c r="B15" s="1221"/>
      <c r="C15" s="1221"/>
      <c r="D15" s="1221"/>
      <c r="E15" s="1221"/>
      <c r="F15" s="1221"/>
      <c r="G15" s="1221"/>
      <c r="H15" s="1221"/>
      <c r="I15" s="1221"/>
      <c r="J15" s="1221"/>
      <c r="K15" s="1221"/>
      <c r="L15" s="1221"/>
      <c r="M15" s="1221"/>
      <c r="N15" s="1221"/>
      <c r="O15" s="1221"/>
      <c r="P15" s="1221"/>
      <c r="Q15" s="1221"/>
      <c r="R15" s="1221"/>
      <c r="S15" s="1221"/>
      <c r="T15" s="1221"/>
      <c r="U15" s="1221"/>
      <c r="V15" s="1221"/>
      <c r="W15" s="1221"/>
      <c r="X15" s="1221"/>
      <c r="Y15" s="1221"/>
      <c r="Z15" s="1221"/>
      <c r="AA15" s="1221"/>
      <c r="AB15" s="1221"/>
      <c r="AC15" s="1221"/>
      <c r="AD15" s="1221"/>
      <c r="AE15" s="1221"/>
      <c r="AF15" s="1221"/>
      <c r="AG15" s="1221"/>
      <c r="AH15" s="1221"/>
      <c r="AI15" s="1221"/>
    </row>
    <row r="18" spans="1:35">
      <c r="D18" s="24" t="s">
        <v>935</v>
      </c>
      <c r="M18" s="1287" t="s">
        <v>854</v>
      </c>
      <c r="N18" s="1287"/>
      <c r="O18" s="1287"/>
      <c r="P18" s="1287"/>
      <c r="Q18" s="1287"/>
      <c r="R18" s="1287"/>
      <c r="S18" s="1287"/>
      <c r="T18" s="1287"/>
      <c r="U18" s="1287"/>
      <c r="V18" s="24" t="s">
        <v>936</v>
      </c>
    </row>
    <row r="20" spans="1:35">
      <c r="C20" s="24" t="s">
        <v>937</v>
      </c>
    </row>
    <row r="23" spans="1:35">
      <c r="A23" s="1222" t="s">
        <v>938</v>
      </c>
      <c r="B23" s="1222"/>
      <c r="C23" s="1222"/>
      <c r="D23" s="1222"/>
      <c r="E23" s="1222"/>
      <c r="F23" s="1222"/>
      <c r="G23" s="1222"/>
      <c r="H23" s="1222"/>
      <c r="I23" s="1222"/>
      <c r="J23" s="1222"/>
      <c r="K23" s="1222"/>
      <c r="L23" s="1222"/>
      <c r="M23" s="1222"/>
      <c r="N23" s="1222"/>
      <c r="O23" s="1222"/>
      <c r="P23" s="1222"/>
      <c r="Q23" s="1222"/>
      <c r="R23" s="1222"/>
      <c r="S23" s="1222"/>
      <c r="T23" s="1222"/>
      <c r="U23" s="1222"/>
      <c r="V23" s="1222"/>
      <c r="W23" s="1222"/>
      <c r="X23" s="1222"/>
      <c r="Y23" s="1222"/>
      <c r="Z23" s="1222"/>
      <c r="AA23" s="1222"/>
      <c r="AB23" s="1222"/>
      <c r="AC23" s="1222"/>
      <c r="AD23" s="1222"/>
      <c r="AE23" s="1222"/>
      <c r="AF23" s="1222"/>
      <c r="AG23" s="1222"/>
      <c r="AH23" s="1222"/>
      <c r="AI23" s="1222"/>
    </row>
    <row r="26" spans="1:35">
      <c r="D26" s="24" t="s">
        <v>939</v>
      </c>
      <c r="H26" s="1291" t="str">
        <f>入力用!B6</f>
        <v>■■事業 ●●地区 ▲-▲工区</v>
      </c>
      <c r="I26" s="1291"/>
      <c r="J26" s="1291"/>
      <c r="K26" s="1291"/>
      <c r="L26" s="1291"/>
      <c r="M26" s="1291"/>
      <c r="N26" s="1291"/>
      <c r="O26" s="1291"/>
      <c r="P26" s="1291"/>
      <c r="Q26" s="1291"/>
      <c r="R26" s="1291"/>
      <c r="S26" s="1291"/>
      <c r="T26" s="1291"/>
      <c r="U26" s="1291"/>
      <c r="V26" s="1291"/>
      <c r="W26" s="1291"/>
      <c r="X26" s="1291"/>
      <c r="Y26" s="1291"/>
      <c r="Z26" s="1291"/>
      <c r="AA26" s="1291"/>
      <c r="AB26" s="1291"/>
      <c r="AC26" s="1291"/>
      <c r="AD26" s="1291"/>
      <c r="AE26" s="1291"/>
      <c r="AF26" s="1291"/>
    </row>
    <row r="29" spans="1:35">
      <c r="D29" s="24" t="s">
        <v>940</v>
      </c>
      <c r="H29" s="24" t="s">
        <v>118</v>
      </c>
      <c r="I29" s="1287">
        <f>入力用!B9</f>
        <v>46114</v>
      </c>
      <c r="J29" s="1287"/>
      <c r="K29" s="1287"/>
      <c r="L29" s="1287"/>
      <c r="M29" s="1287"/>
      <c r="N29" s="1287"/>
      <c r="O29" s="1287"/>
      <c r="P29" s="1287"/>
      <c r="Q29" s="1287"/>
      <c r="T29" s="24" t="s">
        <v>119</v>
      </c>
      <c r="U29" s="1287">
        <f>入力用!B10</f>
        <v>46477</v>
      </c>
      <c r="V29" s="1287"/>
      <c r="W29" s="1287"/>
      <c r="X29" s="1287"/>
      <c r="Y29" s="1287"/>
      <c r="Z29" s="1287"/>
      <c r="AA29" s="1287"/>
      <c r="AB29" s="1287"/>
      <c r="AC29" s="1287"/>
    </row>
    <row r="32" spans="1:35">
      <c r="D32" s="24" t="s">
        <v>570</v>
      </c>
      <c r="I32" s="24" t="s">
        <v>564</v>
      </c>
      <c r="J32" s="1974"/>
      <c r="K32" s="1974"/>
      <c r="L32" s="1974"/>
      <c r="M32" s="1974"/>
      <c r="N32" s="1974"/>
      <c r="O32" s="1974"/>
      <c r="P32" s="1974"/>
      <c r="Q32" s="1974"/>
      <c r="R32" s="1974"/>
      <c r="S32" s="1974"/>
      <c r="T32" s="1974"/>
      <c r="U32" s="1974"/>
      <c r="V32" s="1974"/>
      <c r="W32" s="1974"/>
      <c r="X32" s="1974"/>
      <c r="Y32" s="1974"/>
      <c r="Z32" s="1974"/>
      <c r="AA32" s="1974"/>
      <c r="AB32" s="1974"/>
      <c r="AC32" s="1974"/>
      <c r="AD32" s="1974"/>
      <c r="AE32" s="1974"/>
      <c r="AF32" s="1974"/>
    </row>
    <row r="34" spans="1:35">
      <c r="D34" s="24" t="s">
        <v>941</v>
      </c>
      <c r="P34" s="24" t="s">
        <v>564</v>
      </c>
      <c r="Q34" s="1974"/>
      <c r="R34" s="1974"/>
      <c r="S34" s="1974"/>
      <c r="T34" s="1974"/>
      <c r="U34" s="1974"/>
      <c r="V34" s="1974"/>
      <c r="W34" s="1974"/>
      <c r="X34" s="1974"/>
      <c r="Y34" s="1974"/>
      <c r="Z34" s="1974"/>
      <c r="AA34" s="1974"/>
      <c r="AB34" s="1974"/>
      <c r="AC34" s="1974"/>
      <c r="AD34" s="1974"/>
      <c r="AE34" s="1974"/>
      <c r="AF34" s="1974"/>
    </row>
    <row r="35" spans="1:35">
      <c r="K35" s="1287"/>
      <c r="L35" s="1287"/>
      <c r="M35" s="1287"/>
      <c r="N35" s="1287"/>
      <c r="O35" s="1287"/>
      <c r="P35" s="1287"/>
      <c r="Q35" s="1287"/>
      <c r="R35" s="1287"/>
      <c r="S35" s="1287"/>
      <c r="W35" s="1287"/>
      <c r="X35" s="1287"/>
      <c r="Y35" s="1287"/>
      <c r="Z35" s="1287"/>
      <c r="AA35" s="1287"/>
      <c r="AB35" s="1287"/>
      <c r="AC35" s="1287"/>
      <c r="AD35" s="1287"/>
      <c r="AE35" s="1287"/>
    </row>
    <row r="38" spans="1:35">
      <c r="Q38" s="1974"/>
      <c r="R38" s="1974"/>
      <c r="S38" s="1974"/>
      <c r="T38" s="1974"/>
      <c r="U38" s="1974"/>
      <c r="V38" s="1974"/>
      <c r="W38" s="1974"/>
      <c r="X38" s="1974"/>
      <c r="Y38" s="1974"/>
      <c r="Z38" s="1974"/>
      <c r="AA38" s="1974"/>
      <c r="AB38" s="1974"/>
      <c r="AC38" s="1974"/>
      <c r="AD38" s="1974"/>
      <c r="AE38" s="1974"/>
      <c r="AF38" s="1974"/>
    </row>
    <row r="40" spans="1:35">
      <c r="A40" s="561"/>
      <c r="B40" s="561"/>
      <c r="C40" s="561"/>
      <c r="D40" s="561"/>
      <c r="E40" s="561"/>
      <c r="F40" s="561"/>
      <c r="G40" s="561"/>
      <c r="H40" s="561"/>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row>
    <row r="42" spans="1:35">
      <c r="D42" s="24" t="s">
        <v>942</v>
      </c>
      <c r="F42" s="528" t="s">
        <v>1704</v>
      </c>
      <c r="G42" s="528"/>
      <c r="H42" s="528"/>
      <c r="I42" s="528"/>
      <c r="J42" s="528"/>
      <c r="K42" s="528"/>
      <c r="L42" s="528"/>
      <c r="M42" s="528"/>
    </row>
    <row r="43" spans="1:35">
      <c r="F43" s="528" t="s">
        <v>925</v>
      </c>
      <c r="G43" s="528"/>
      <c r="H43" s="528"/>
      <c r="I43" s="528"/>
      <c r="J43" s="528"/>
      <c r="K43" s="528"/>
      <c r="L43" s="528"/>
      <c r="M43" s="528"/>
    </row>
    <row r="44" spans="1:35">
      <c r="F44" s="528" t="s">
        <v>926</v>
      </c>
      <c r="G44" s="528"/>
      <c r="H44" s="528"/>
      <c r="I44" s="528"/>
      <c r="J44" s="528"/>
      <c r="K44" s="528"/>
      <c r="L44" s="528"/>
      <c r="M44" s="528"/>
    </row>
    <row r="45" spans="1:35">
      <c r="F45" s="528"/>
      <c r="G45" s="528" t="s">
        <v>927</v>
      </c>
      <c r="H45" s="528"/>
      <c r="L45" s="528"/>
      <c r="M45" s="528"/>
      <c r="O45" s="528" t="s">
        <v>928</v>
      </c>
      <c r="P45" s="528"/>
      <c r="W45" s="528" t="s">
        <v>929</v>
      </c>
    </row>
    <row r="46" spans="1:35" ht="14">
      <c r="F46" s="528"/>
      <c r="G46" s="528"/>
      <c r="H46" s="528"/>
      <c r="L46" s="528"/>
      <c r="M46" s="528"/>
      <c r="O46" s="528"/>
      <c r="P46" s="528"/>
      <c r="Q46" s="569" t="s">
        <v>930</v>
      </c>
      <c r="W46" s="568" t="s">
        <v>930</v>
      </c>
    </row>
    <row r="47" spans="1:35">
      <c r="F47" s="528"/>
      <c r="G47" s="528"/>
      <c r="H47" s="528"/>
      <c r="L47" s="528"/>
      <c r="M47" s="528"/>
      <c r="O47" s="528" t="s">
        <v>931</v>
      </c>
      <c r="P47" s="528"/>
      <c r="W47" s="528" t="s">
        <v>932</v>
      </c>
    </row>
  </sheetData>
  <mergeCells count="19">
    <mergeCell ref="A15:AI15"/>
    <mergeCell ref="AA3:AI3"/>
    <mergeCell ref="D7:L7"/>
    <mergeCell ref="Y9:AI10"/>
    <mergeCell ref="Y11:AG11"/>
    <mergeCell ref="AH11:AI11"/>
    <mergeCell ref="Y12:AG12"/>
    <mergeCell ref="AH12:AI12"/>
    <mergeCell ref="Y13:AG13"/>
    <mergeCell ref="Q34:AF34"/>
    <mergeCell ref="K35:S35"/>
    <mergeCell ref="W35:AE35"/>
    <mergeCell ref="Q38:AF38"/>
    <mergeCell ref="M18:U18"/>
    <mergeCell ref="A23:AI23"/>
    <mergeCell ref="H26:AF26"/>
    <mergeCell ref="I29:Q29"/>
    <mergeCell ref="U29:AC29"/>
    <mergeCell ref="J32:AF32"/>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56">
    <tabColor rgb="FFFFFF00"/>
  </sheetPr>
  <dimension ref="A1:AI24"/>
  <sheetViews>
    <sheetView showGridLines="0" view="pageBreakPreview" zoomScale="80" zoomScaleNormal="95" zoomScaleSheetLayoutView="80" workbookViewId="0"/>
  </sheetViews>
  <sheetFormatPr defaultColWidth="2.36328125" defaultRowHeight="18"/>
  <cols>
    <col min="1" max="16384" width="2.36328125" style="16"/>
  </cols>
  <sheetData>
    <row r="1" spans="1:3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row>
    <row r="3" spans="1:35">
      <c r="A3" s="24"/>
      <c r="B3" s="24"/>
      <c r="C3" s="24"/>
      <c r="D3" s="24"/>
      <c r="E3" s="24"/>
      <c r="F3" s="24"/>
      <c r="G3" s="24"/>
      <c r="H3" s="24"/>
      <c r="I3" s="24"/>
      <c r="J3" s="24"/>
      <c r="K3" s="24"/>
      <c r="L3" s="24"/>
      <c r="M3" s="24"/>
      <c r="N3" s="24"/>
      <c r="O3" s="24"/>
      <c r="P3" s="24"/>
      <c r="Q3" s="24"/>
      <c r="R3" s="24"/>
      <c r="S3" s="24"/>
      <c r="T3" s="24"/>
      <c r="U3" s="24"/>
      <c r="V3" s="24"/>
      <c r="W3" s="24"/>
      <c r="X3" s="24"/>
      <c r="Y3" s="24"/>
      <c r="Z3" s="18" t="s">
        <v>556</v>
      </c>
      <c r="AA3" s="1287"/>
      <c r="AB3" s="1287"/>
      <c r="AC3" s="1287"/>
      <c r="AD3" s="1287"/>
      <c r="AE3" s="1287"/>
      <c r="AF3" s="1287"/>
      <c r="AG3" s="1287"/>
      <c r="AH3" s="1287"/>
      <c r="AI3" s="1287"/>
    </row>
    <row r="4" spans="1:3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row>
    <row r="5" spans="1:35">
      <c r="A5" s="24"/>
      <c r="B5" s="24" t="s">
        <v>885</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row>
    <row r="6" spans="1:35">
      <c r="A6" s="24"/>
      <c r="B6" s="24"/>
      <c r="C6" s="24">
        <f>入力用!B15</f>
        <v>0</v>
      </c>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row>
    <row r="7" spans="1:35">
      <c r="A7" s="24"/>
      <c r="B7" s="24"/>
      <c r="C7" s="24"/>
      <c r="D7" s="1293" t="str">
        <f>入力用!B16</f>
        <v>□□　□□</v>
      </c>
      <c r="E7" s="1293"/>
      <c r="F7" s="1293"/>
      <c r="G7" s="1293"/>
      <c r="H7" s="1293"/>
      <c r="I7" s="1293"/>
      <c r="J7" s="1293"/>
      <c r="K7" s="1293"/>
      <c r="L7" s="1293"/>
      <c r="M7" s="24" t="s">
        <v>114</v>
      </c>
      <c r="N7" s="24"/>
      <c r="O7" s="24"/>
      <c r="P7" s="24"/>
      <c r="Q7" s="24"/>
      <c r="R7" s="24"/>
      <c r="S7" s="24"/>
      <c r="T7" s="24"/>
      <c r="U7" s="24"/>
      <c r="V7" s="24"/>
      <c r="W7" s="24"/>
      <c r="X7" s="24"/>
      <c r="Y7" s="24"/>
      <c r="Z7" s="24"/>
      <c r="AA7" s="24"/>
      <c r="AB7" s="24"/>
      <c r="AC7" s="24"/>
      <c r="AD7" s="24"/>
      <c r="AE7" s="24"/>
      <c r="AF7" s="24"/>
      <c r="AG7" s="24"/>
      <c r="AH7" s="24"/>
      <c r="AI7" s="24"/>
    </row>
    <row r="8" spans="1:35">
      <c r="A8" s="24"/>
      <c r="B8" s="24"/>
      <c r="C8" s="24"/>
      <c r="D8" s="24"/>
      <c r="E8" s="24"/>
      <c r="F8" s="24"/>
      <c r="G8" s="24"/>
      <c r="H8" s="24"/>
      <c r="I8" s="24"/>
      <c r="J8" s="24"/>
      <c r="K8" s="24"/>
      <c r="L8" s="24"/>
      <c r="M8" s="24"/>
      <c r="N8" s="24"/>
      <c r="O8" s="24"/>
      <c r="P8" s="24"/>
      <c r="Q8" s="24"/>
      <c r="R8" s="24"/>
      <c r="S8" s="24"/>
      <c r="T8" s="24"/>
      <c r="U8" s="24"/>
      <c r="V8" s="24"/>
      <c r="W8" s="24"/>
      <c r="X8" s="24"/>
      <c r="Y8" s="1220"/>
      <c r="Z8" s="1220"/>
      <c r="AA8" s="1220"/>
      <c r="AB8" s="1220"/>
      <c r="AC8" s="1220"/>
      <c r="AD8" s="1220"/>
      <c r="AE8" s="1220"/>
      <c r="AF8" s="1220"/>
      <c r="AG8" s="1220"/>
      <c r="AH8" s="1220"/>
      <c r="AI8" s="1220"/>
    </row>
    <row r="9" spans="1:35">
      <c r="A9" s="24"/>
      <c r="B9" s="24"/>
      <c r="C9" s="24"/>
      <c r="D9" s="24"/>
      <c r="E9" s="24"/>
      <c r="F9" s="24"/>
      <c r="G9" s="24"/>
      <c r="H9" s="24"/>
      <c r="I9" s="24"/>
      <c r="J9" s="24"/>
      <c r="K9" s="24"/>
      <c r="L9" s="24"/>
      <c r="M9" s="24"/>
      <c r="N9" s="24"/>
      <c r="O9" s="24"/>
      <c r="P9" s="24"/>
      <c r="Q9" s="24"/>
      <c r="R9" s="24"/>
      <c r="S9" s="24"/>
      <c r="T9" s="24"/>
      <c r="U9" s="24"/>
      <c r="V9" s="24"/>
      <c r="W9" s="24"/>
      <c r="X9" s="18" t="s">
        <v>950</v>
      </c>
      <c r="Y9" s="1975">
        <f>入力用!B21</f>
        <v>0</v>
      </c>
      <c r="Z9" s="1975"/>
      <c r="AA9" s="1975"/>
      <c r="AB9" s="1975"/>
      <c r="AC9" s="1975"/>
      <c r="AD9" s="1975"/>
      <c r="AE9" s="1975"/>
      <c r="AF9" s="1975"/>
      <c r="AG9" s="1975"/>
      <c r="AH9" s="1222" t="s">
        <v>951</v>
      </c>
      <c r="AI9" s="1222"/>
    </row>
    <row r="10" spans="1:35">
      <c r="A10" s="24"/>
      <c r="B10" s="24"/>
      <c r="C10" s="24"/>
      <c r="D10" s="24"/>
      <c r="E10" s="24"/>
      <c r="F10" s="24"/>
      <c r="G10" s="24"/>
      <c r="H10" s="24"/>
      <c r="I10" s="24"/>
      <c r="J10" s="24"/>
      <c r="K10" s="24"/>
      <c r="L10" s="24"/>
      <c r="M10" s="24"/>
      <c r="N10" s="24"/>
      <c r="O10" s="24"/>
      <c r="P10" s="24"/>
      <c r="Q10" s="24"/>
      <c r="R10" s="24"/>
      <c r="S10" s="24"/>
      <c r="T10" s="24"/>
      <c r="U10" s="24"/>
      <c r="V10" s="24"/>
      <c r="W10" s="24"/>
      <c r="X10" s="18"/>
      <c r="Y10" s="1975">
        <f>入力用!B20</f>
        <v>0</v>
      </c>
      <c r="Z10" s="1975"/>
      <c r="AA10" s="1975"/>
      <c r="AB10" s="1975"/>
      <c r="AC10" s="1975"/>
      <c r="AD10" s="1975"/>
      <c r="AE10" s="1975"/>
      <c r="AF10" s="1975"/>
      <c r="AG10" s="1975"/>
      <c r="AH10" s="773"/>
      <c r="AI10" s="773"/>
    </row>
    <row r="11" spans="1:35">
      <c r="A11" s="24"/>
      <c r="B11" s="24"/>
      <c r="C11" s="24"/>
      <c r="D11" s="24"/>
      <c r="E11" s="24"/>
      <c r="F11" s="24"/>
      <c r="G11" s="24"/>
      <c r="H11" s="24"/>
      <c r="I11" s="24"/>
      <c r="J11" s="24"/>
      <c r="K11" s="24"/>
      <c r="L11" s="24"/>
      <c r="M11" s="24"/>
      <c r="N11" s="24"/>
      <c r="O11" s="24"/>
      <c r="P11" s="24"/>
      <c r="Q11" s="24"/>
      <c r="R11" s="24"/>
      <c r="S11" s="24"/>
      <c r="T11" s="24"/>
      <c r="U11" s="24"/>
      <c r="V11" s="24"/>
      <c r="W11" s="24"/>
      <c r="X11" s="18"/>
      <c r="Y11" s="1975">
        <f>入力用!B22</f>
        <v>0</v>
      </c>
      <c r="Z11" s="1975"/>
      <c r="AA11" s="1975"/>
      <c r="AB11" s="1975"/>
      <c r="AC11" s="1975"/>
      <c r="AD11" s="1975"/>
      <c r="AE11" s="1975"/>
      <c r="AF11" s="1975"/>
      <c r="AG11" s="1975"/>
      <c r="AH11" s="773"/>
      <c r="AI11" s="773"/>
    </row>
    <row r="12" spans="1:35">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row>
    <row r="13" spans="1:35" ht="27" customHeight="1">
      <c r="A13" s="1221" t="s">
        <v>557</v>
      </c>
      <c r="B13" s="1221"/>
      <c r="C13" s="1221"/>
      <c r="D13" s="1221"/>
      <c r="E13" s="1221"/>
      <c r="F13" s="1221"/>
      <c r="G13" s="1221"/>
      <c r="H13" s="1221"/>
      <c r="I13" s="1221"/>
      <c r="J13" s="1221"/>
      <c r="K13" s="1221"/>
      <c r="L13" s="1221"/>
      <c r="M13" s="1221"/>
      <c r="N13" s="1221"/>
      <c r="O13" s="1221"/>
      <c r="P13" s="1221"/>
      <c r="Q13" s="1221"/>
      <c r="R13" s="1221"/>
      <c r="S13" s="1221"/>
      <c r="T13" s="1221"/>
      <c r="U13" s="1221"/>
      <c r="V13" s="1221"/>
      <c r="W13" s="1221"/>
      <c r="X13" s="1221"/>
      <c r="Y13" s="1221"/>
      <c r="Z13" s="1221"/>
      <c r="AA13" s="1221"/>
      <c r="AB13" s="1221"/>
      <c r="AC13" s="1221"/>
      <c r="AD13" s="1221"/>
      <c r="AE13" s="1221"/>
      <c r="AF13" s="1221"/>
      <c r="AG13" s="1221"/>
      <c r="AH13" s="1221"/>
      <c r="AI13" s="1221"/>
    </row>
    <row r="14" spans="1:35">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row>
    <row r="15" spans="1:35">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row>
    <row r="16" spans="1:35">
      <c r="A16" s="24"/>
      <c r="B16" s="24"/>
      <c r="C16" s="24"/>
      <c r="D16" s="24" t="s">
        <v>558</v>
      </c>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row>
    <row r="17" spans="1:35">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row>
    <row r="18" spans="1:35" ht="45" customHeight="1">
      <c r="A18" s="24"/>
      <c r="B18" s="1981" t="s">
        <v>559</v>
      </c>
      <c r="C18" s="1982"/>
      <c r="D18" s="1982"/>
      <c r="E18" s="1982"/>
      <c r="F18" s="1982"/>
      <c r="G18" s="1982"/>
      <c r="H18" s="1982"/>
      <c r="I18" s="1986"/>
      <c r="J18" s="1978" t="str">
        <f>入力用!B6</f>
        <v>■■事業 ●●地区 ▲-▲工区</v>
      </c>
      <c r="K18" s="1979"/>
      <c r="L18" s="1979"/>
      <c r="M18" s="1979"/>
      <c r="N18" s="1979"/>
      <c r="O18" s="1979"/>
      <c r="P18" s="1979"/>
      <c r="Q18" s="1979"/>
      <c r="R18" s="1979"/>
      <c r="S18" s="1979"/>
      <c r="T18" s="1979"/>
      <c r="U18" s="1979"/>
      <c r="V18" s="1979"/>
      <c r="W18" s="1979"/>
      <c r="X18" s="1979"/>
      <c r="Y18" s="1979"/>
      <c r="Z18" s="1979"/>
      <c r="AA18" s="1979"/>
      <c r="AB18" s="1979"/>
      <c r="AC18" s="1979"/>
      <c r="AD18" s="1979"/>
      <c r="AE18" s="1979"/>
      <c r="AF18" s="1979"/>
      <c r="AG18" s="1979"/>
      <c r="AH18" s="1980"/>
      <c r="AI18" s="24"/>
    </row>
    <row r="19" spans="1:35" ht="45" customHeight="1">
      <c r="A19" s="24"/>
      <c r="B19" s="1981" t="s">
        <v>560</v>
      </c>
      <c r="C19" s="1982"/>
      <c r="D19" s="1982"/>
      <c r="E19" s="1982"/>
      <c r="F19" s="1982"/>
      <c r="G19" s="1982"/>
      <c r="H19" s="1982"/>
      <c r="I19" s="1986"/>
      <c r="J19" s="1978"/>
      <c r="K19" s="1979"/>
      <c r="L19" s="1979"/>
      <c r="M19" s="1979"/>
      <c r="N19" s="1979"/>
      <c r="O19" s="1979"/>
      <c r="P19" s="1979"/>
      <c r="Q19" s="1979"/>
      <c r="R19" s="1979"/>
      <c r="S19" s="1979"/>
      <c r="T19" s="1979"/>
      <c r="U19" s="1979"/>
      <c r="V19" s="1979"/>
      <c r="W19" s="1979"/>
      <c r="X19" s="1979"/>
      <c r="Y19" s="1979"/>
      <c r="Z19" s="1979"/>
      <c r="AA19" s="1979"/>
      <c r="AB19" s="1979"/>
      <c r="AC19" s="1979"/>
      <c r="AD19" s="1979"/>
      <c r="AE19" s="1979"/>
      <c r="AF19" s="1979"/>
      <c r="AG19" s="1979"/>
      <c r="AH19" s="1980"/>
      <c r="AI19" s="24"/>
    </row>
    <row r="20" spans="1:35" ht="45" customHeight="1">
      <c r="A20" s="24"/>
      <c r="B20" s="1981" t="s">
        <v>561</v>
      </c>
      <c r="C20" s="1982"/>
      <c r="D20" s="1982"/>
      <c r="E20" s="1982"/>
      <c r="F20" s="1982"/>
      <c r="G20" s="1982"/>
      <c r="H20" s="1982"/>
      <c r="I20" s="1986"/>
      <c r="J20" s="1981" t="s">
        <v>118</v>
      </c>
      <c r="K20" s="1982"/>
      <c r="L20" s="1976">
        <f>入力用!B9</f>
        <v>46114</v>
      </c>
      <c r="M20" s="1976"/>
      <c r="N20" s="1976"/>
      <c r="O20" s="1976"/>
      <c r="P20" s="1976"/>
      <c r="Q20" s="1976"/>
      <c r="R20" s="1976"/>
      <c r="S20" s="1976"/>
      <c r="T20" s="1976"/>
      <c r="U20" s="1976"/>
      <c r="V20" s="1982" t="s">
        <v>119</v>
      </c>
      <c r="W20" s="1982"/>
      <c r="X20" s="1976">
        <f>入力用!B10</f>
        <v>46477</v>
      </c>
      <c r="Y20" s="1976"/>
      <c r="Z20" s="1976"/>
      <c r="AA20" s="1976"/>
      <c r="AB20" s="1976"/>
      <c r="AC20" s="1976"/>
      <c r="AD20" s="1976"/>
      <c r="AE20" s="1976"/>
      <c r="AF20" s="1976"/>
      <c r="AG20" s="1976"/>
      <c r="AH20" s="1977"/>
      <c r="AI20" s="24"/>
    </row>
    <row r="21" spans="1:35" ht="45" customHeight="1">
      <c r="A21" s="24"/>
      <c r="B21" s="1981" t="s">
        <v>562</v>
      </c>
      <c r="C21" s="1982"/>
      <c r="D21" s="1982"/>
      <c r="E21" s="1982"/>
      <c r="F21" s="1982"/>
      <c r="G21" s="1982"/>
      <c r="H21" s="1982"/>
      <c r="I21" s="1986"/>
      <c r="J21" s="1981" t="s">
        <v>118</v>
      </c>
      <c r="K21" s="1982"/>
      <c r="L21" s="1976"/>
      <c r="M21" s="1976"/>
      <c r="N21" s="1976"/>
      <c r="O21" s="1976"/>
      <c r="P21" s="1976"/>
      <c r="Q21" s="1976"/>
      <c r="R21" s="1976"/>
      <c r="S21" s="1976"/>
      <c r="T21" s="1976"/>
      <c r="U21" s="1976"/>
      <c r="V21" s="1982" t="s">
        <v>119</v>
      </c>
      <c r="W21" s="1982"/>
      <c r="X21" s="1976"/>
      <c r="Y21" s="1976"/>
      <c r="Z21" s="1976"/>
      <c r="AA21" s="1976"/>
      <c r="AB21" s="1976"/>
      <c r="AC21" s="1976"/>
      <c r="AD21" s="1976"/>
      <c r="AE21" s="1976"/>
      <c r="AF21" s="1976"/>
      <c r="AG21" s="1976"/>
      <c r="AH21" s="1977"/>
      <c r="AI21" s="24"/>
    </row>
    <row r="22" spans="1:35" ht="45" customHeight="1">
      <c r="A22" s="24"/>
      <c r="B22" s="1981" t="s">
        <v>563</v>
      </c>
      <c r="C22" s="1982"/>
      <c r="D22" s="1982"/>
      <c r="E22" s="1982"/>
      <c r="F22" s="1982"/>
      <c r="G22" s="1982"/>
      <c r="H22" s="1982"/>
      <c r="I22" s="1986"/>
      <c r="J22" s="1981" t="s">
        <v>564</v>
      </c>
      <c r="K22" s="1982"/>
      <c r="L22" s="1983"/>
      <c r="M22" s="1983"/>
      <c r="N22" s="1983"/>
      <c r="O22" s="1983"/>
      <c r="P22" s="1983"/>
      <c r="Q22" s="1983"/>
      <c r="R22" s="1983"/>
      <c r="S22" s="1983"/>
      <c r="T22" s="1983"/>
      <c r="U22" s="1983"/>
      <c r="V22" s="1983"/>
      <c r="W22" s="1983"/>
      <c r="X22" s="1983"/>
      <c r="Y22" s="1983"/>
      <c r="Z22" s="1983"/>
      <c r="AA22" s="1983"/>
      <c r="AB22" s="1983"/>
      <c r="AC22" s="1983"/>
      <c r="AD22" s="1983"/>
      <c r="AE22" s="1983"/>
      <c r="AF22" s="1983"/>
      <c r="AG22" s="1983"/>
      <c r="AH22" s="1984"/>
      <c r="AI22" s="24"/>
    </row>
    <row r="23" spans="1:35" ht="45" customHeight="1">
      <c r="A23" s="24"/>
      <c r="B23" s="1978" t="s">
        <v>565</v>
      </c>
      <c r="C23" s="1979"/>
      <c r="D23" s="1979"/>
      <c r="E23" s="1979"/>
      <c r="F23" s="1979"/>
      <c r="G23" s="1979"/>
      <c r="H23" s="1979"/>
      <c r="I23" s="1980"/>
      <c r="J23" s="1981" t="s">
        <v>564</v>
      </c>
      <c r="K23" s="1982"/>
      <c r="L23" s="1983"/>
      <c r="M23" s="1983"/>
      <c r="N23" s="1983"/>
      <c r="O23" s="1983"/>
      <c r="P23" s="1983"/>
      <c r="Q23" s="1983"/>
      <c r="R23" s="1983"/>
      <c r="S23" s="1983"/>
      <c r="T23" s="1983"/>
      <c r="U23" s="1983"/>
      <c r="V23" s="1983"/>
      <c r="W23" s="1983"/>
      <c r="X23" s="1983"/>
      <c r="Y23" s="1983"/>
      <c r="Z23" s="1983"/>
      <c r="AA23" s="1983"/>
      <c r="AB23" s="1983"/>
      <c r="AC23" s="1983"/>
      <c r="AD23" s="1983"/>
      <c r="AE23" s="1983"/>
      <c r="AF23" s="1983"/>
      <c r="AG23" s="1983"/>
      <c r="AH23" s="1984"/>
      <c r="AI23" s="24"/>
    </row>
    <row r="24" spans="1:35" ht="45" customHeight="1">
      <c r="A24" s="24"/>
      <c r="B24" s="1978" t="s">
        <v>566</v>
      </c>
      <c r="C24" s="1979"/>
      <c r="D24" s="1979"/>
      <c r="E24" s="1979"/>
      <c r="F24" s="1979"/>
      <c r="G24" s="1979"/>
      <c r="H24" s="1979"/>
      <c r="I24" s="1980"/>
      <c r="J24" s="1985"/>
      <c r="K24" s="1976"/>
      <c r="L24" s="1976"/>
      <c r="M24" s="1976"/>
      <c r="N24" s="1976"/>
      <c r="O24" s="1976"/>
      <c r="P24" s="1976"/>
      <c r="Q24" s="1976"/>
      <c r="R24" s="1976"/>
      <c r="S24" s="1976"/>
      <c r="T24" s="1976"/>
      <c r="U24" s="1976"/>
      <c r="V24" s="1976"/>
      <c r="W24" s="1976"/>
      <c r="X24" s="1976"/>
      <c r="Y24" s="1976"/>
      <c r="Z24" s="1976"/>
      <c r="AA24" s="1976"/>
      <c r="AB24" s="1976"/>
      <c r="AC24" s="1976"/>
      <c r="AD24" s="1976"/>
      <c r="AE24" s="1976"/>
      <c r="AF24" s="1976"/>
      <c r="AG24" s="1976"/>
      <c r="AH24" s="1977"/>
      <c r="AI24" s="24"/>
    </row>
  </sheetData>
  <mergeCells count="30">
    <mergeCell ref="A13:AI13"/>
    <mergeCell ref="AA3:AI3"/>
    <mergeCell ref="D7:L7"/>
    <mergeCell ref="Y8:AI8"/>
    <mergeCell ref="Y9:AG9"/>
    <mergeCell ref="AH9:AI9"/>
    <mergeCell ref="Y10:AG10"/>
    <mergeCell ref="Y11:AG11"/>
    <mergeCell ref="B18:I18"/>
    <mergeCell ref="J18:AH18"/>
    <mergeCell ref="B19:I19"/>
    <mergeCell ref="J19:AH19"/>
    <mergeCell ref="B20:I20"/>
    <mergeCell ref="J20:K20"/>
    <mergeCell ref="L20:U20"/>
    <mergeCell ref="V20:W20"/>
    <mergeCell ref="X20:AH20"/>
    <mergeCell ref="X21:AH21"/>
    <mergeCell ref="B23:I23"/>
    <mergeCell ref="J23:K23"/>
    <mergeCell ref="L23:AH23"/>
    <mergeCell ref="B24:I24"/>
    <mergeCell ref="J24:AH24"/>
    <mergeCell ref="B22:I22"/>
    <mergeCell ref="J22:K22"/>
    <mergeCell ref="L22:AH22"/>
    <mergeCell ref="B21:I21"/>
    <mergeCell ref="J21:K21"/>
    <mergeCell ref="L21:U21"/>
    <mergeCell ref="V21:W21"/>
  </mergeCells>
  <phoneticPr fontId="2"/>
  <printOptions horizontalCentered="1"/>
  <pageMargins left="0.78740157480314965" right="0.78740157480314965" top="0.98425196850393704" bottom="0.98425196850393704" header="0.51181102362204722" footer="0.51181102362204722"/>
  <pageSetup paperSize="9" fitToHeight="2" orientation="portrait"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8">
    <tabColor rgb="FFFFFF00"/>
    <pageSetUpPr fitToPage="1"/>
  </sheetPr>
  <dimension ref="A1:P26"/>
  <sheetViews>
    <sheetView showGridLines="0" view="pageBreakPreview" zoomScale="80" zoomScaleNormal="100" zoomScaleSheetLayoutView="80" workbookViewId="0"/>
  </sheetViews>
  <sheetFormatPr defaultColWidth="9" defaultRowHeight="13"/>
  <cols>
    <col min="1" max="1" width="5.81640625" style="571" customWidth="1"/>
    <col min="2" max="2" width="26.08984375" style="571" customWidth="1"/>
    <col min="3" max="3" width="9.08984375" style="571" customWidth="1"/>
    <col min="4" max="6" width="9" style="571"/>
    <col min="7" max="7" width="9.08984375" style="571" customWidth="1"/>
    <col min="8" max="8" width="5.81640625" style="571" customWidth="1"/>
    <col min="9" max="16384" width="9" style="571"/>
  </cols>
  <sheetData>
    <row r="1" spans="1:8">
      <c r="A1" s="570" t="s">
        <v>1044</v>
      </c>
    </row>
    <row r="3" spans="1:8">
      <c r="E3" s="572" t="s">
        <v>943</v>
      </c>
      <c r="F3" s="1991"/>
      <c r="G3" s="1991"/>
      <c r="H3" s="1991"/>
    </row>
    <row r="4" spans="1:8">
      <c r="C4" s="573"/>
      <c r="D4" s="573"/>
      <c r="E4" s="573"/>
      <c r="F4" s="573"/>
      <c r="G4" s="573"/>
    </row>
    <row r="6" spans="1:8">
      <c r="B6" s="571" t="s">
        <v>715</v>
      </c>
    </row>
    <row r="7" spans="1:8">
      <c r="B7" s="572">
        <f>入力用!B15</f>
        <v>0</v>
      </c>
    </row>
    <row r="8" spans="1:8">
      <c r="B8" s="572" t="str">
        <f>入力用!B16</f>
        <v>□□　□□</v>
      </c>
      <c r="C8" s="571" t="s">
        <v>106</v>
      </c>
    </row>
    <row r="11" spans="1:8">
      <c r="C11" s="1972" t="s">
        <v>881</v>
      </c>
      <c r="D11" s="1972"/>
      <c r="E11" s="1992">
        <f>入力用!B21</f>
        <v>0</v>
      </c>
      <c r="F11" s="1992"/>
      <c r="G11" s="1992"/>
      <c r="H11" s="795"/>
    </row>
    <row r="12" spans="1:8">
      <c r="C12" s="562"/>
      <c r="D12" s="562"/>
      <c r="E12" s="1992">
        <f>入力用!B20</f>
        <v>0</v>
      </c>
      <c r="F12" s="1992"/>
      <c r="G12" s="1992"/>
      <c r="H12" s="795" t="s">
        <v>107</v>
      </c>
    </row>
    <row r="13" spans="1:8">
      <c r="C13" s="562"/>
      <c r="D13" s="562"/>
      <c r="E13" s="1992">
        <f>入力用!B22</f>
        <v>0</v>
      </c>
      <c r="F13" s="1992"/>
      <c r="G13" s="1992"/>
      <c r="H13" s="795"/>
    </row>
    <row r="16" spans="1:8" s="574" customFormat="1" ht="30" customHeight="1">
      <c r="A16" s="1993" t="s">
        <v>944</v>
      </c>
      <c r="B16" s="1993"/>
      <c r="C16" s="1993"/>
      <c r="D16" s="1993"/>
      <c r="E16" s="1993"/>
      <c r="F16" s="1993"/>
      <c r="G16" s="1993"/>
      <c r="H16" s="1993"/>
    </row>
    <row r="17" spans="1:16" ht="19">
      <c r="B17" s="575"/>
      <c r="C17" s="576"/>
      <c r="D17" s="576"/>
      <c r="E17" s="576"/>
      <c r="F17" s="576"/>
      <c r="G17" s="576"/>
    </row>
    <row r="19" spans="1:16">
      <c r="B19" s="571" t="s">
        <v>945</v>
      </c>
    </row>
    <row r="22" spans="1:16">
      <c r="A22" s="576" t="s">
        <v>108</v>
      </c>
      <c r="B22" s="576"/>
      <c r="C22" s="576"/>
      <c r="D22" s="576"/>
      <c r="E22" s="576"/>
      <c r="F22" s="576"/>
      <c r="G22" s="576"/>
      <c r="H22" s="576"/>
      <c r="I22" s="573"/>
      <c r="J22" s="573"/>
      <c r="K22" s="573"/>
      <c r="L22" s="573"/>
      <c r="M22" s="573"/>
      <c r="N22" s="573"/>
      <c r="O22" s="573"/>
      <c r="P22" s="573"/>
    </row>
    <row r="24" spans="1:16" ht="30" customHeight="1">
      <c r="B24" s="793" t="s">
        <v>946</v>
      </c>
      <c r="C24" s="1994" t="str">
        <f>入力用!B6</f>
        <v>■■事業 ●●地区 ▲-▲工区</v>
      </c>
      <c r="D24" s="1995"/>
      <c r="E24" s="1995"/>
      <c r="F24" s="1995"/>
      <c r="G24" s="1996"/>
    </row>
    <row r="25" spans="1:16" ht="30" customHeight="1">
      <c r="B25" s="1987" t="s">
        <v>947</v>
      </c>
      <c r="C25" s="794" t="s">
        <v>109</v>
      </c>
      <c r="D25" s="1989">
        <f>入力用!B9</f>
        <v>46114</v>
      </c>
      <c r="E25" s="1989"/>
      <c r="F25" s="1989"/>
      <c r="G25" s="1990"/>
    </row>
    <row r="26" spans="1:16" ht="30" customHeight="1">
      <c r="B26" s="1988"/>
      <c r="C26" s="794" t="s">
        <v>110</v>
      </c>
      <c r="D26" s="1989">
        <f>入力用!B10</f>
        <v>46477</v>
      </c>
      <c r="E26" s="1989"/>
      <c r="F26" s="1989"/>
      <c r="G26" s="1990"/>
    </row>
  </sheetData>
  <mergeCells count="10">
    <mergeCell ref="B25:B26"/>
    <mergeCell ref="D25:G25"/>
    <mergeCell ref="D26:G26"/>
    <mergeCell ref="F3:H3"/>
    <mergeCell ref="E13:G13"/>
    <mergeCell ref="A16:H16"/>
    <mergeCell ref="C24:G24"/>
    <mergeCell ref="C11:D11"/>
    <mergeCell ref="E11:G11"/>
    <mergeCell ref="E12:G12"/>
  </mergeCells>
  <phoneticPr fontId="2"/>
  <printOptions horizontalCentered="1" gridLinesSet="0"/>
  <pageMargins left="0.78740157480314965"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tabColor rgb="FFFFFF00"/>
  </sheetPr>
  <dimension ref="A3:AI34"/>
  <sheetViews>
    <sheetView showGridLines="0" view="pageBreakPreview" zoomScale="80" zoomScaleNormal="95" zoomScaleSheetLayoutView="80" workbookViewId="0"/>
  </sheetViews>
  <sheetFormatPr defaultColWidth="2.36328125" defaultRowHeight="13"/>
  <cols>
    <col min="1" max="16384" width="2.36328125" style="24"/>
  </cols>
  <sheetData>
    <row r="3" spans="1:35">
      <c r="AI3" s="18" t="s">
        <v>567</v>
      </c>
    </row>
    <row r="6" spans="1:35" ht="30" customHeight="1">
      <c r="A6" s="1221" t="s">
        <v>568</v>
      </c>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row>
    <row r="9" spans="1:35">
      <c r="B9" s="394" t="s">
        <v>569</v>
      </c>
      <c r="D9" s="24" t="s">
        <v>570</v>
      </c>
      <c r="M9" s="395" t="s">
        <v>571</v>
      </c>
      <c r="P9" s="396" t="s">
        <v>564</v>
      </c>
      <c r="Q9" s="1997"/>
      <c r="R9" s="1997"/>
      <c r="S9" s="1997"/>
      <c r="T9" s="1997"/>
      <c r="U9" s="1997"/>
      <c r="V9" s="1997"/>
      <c r="W9" s="1997"/>
      <c r="X9" s="1997"/>
      <c r="Y9" s="1997"/>
      <c r="Z9" s="1997"/>
    </row>
    <row r="10" spans="1:35">
      <c r="B10" s="394"/>
      <c r="M10" s="395"/>
    </row>
    <row r="11" spans="1:35">
      <c r="M11" s="395"/>
    </row>
    <row r="12" spans="1:35">
      <c r="B12" s="394" t="s">
        <v>572</v>
      </c>
      <c r="D12" s="24" t="s">
        <v>573</v>
      </c>
      <c r="M12" s="395" t="s">
        <v>574</v>
      </c>
      <c r="P12" s="396" t="s">
        <v>564</v>
      </c>
      <c r="Q12" s="1997"/>
      <c r="R12" s="1997"/>
      <c r="S12" s="1997"/>
      <c r="T12" s="1997"/>
      <c r="U12" s="1997"/>
      <c r="V12" s="1997"/>
      <c r="W12" s="1997"/>
      <c r="X12" s="1997"/>
      <c r="Y12" s="1997"/>
      <c r="Z12" s="1997"/>
    </row>
    <row r="13" spans="1:35">
      <c r="M13" s="395"/>
    </row>
    <row r="14" spans="1:35">
      <c r="M14" s="395"/>
    </row>
    <row r="15" spans="1:35">
      <c r="B15" s="394" t="s">
        <v>575</v>
      </c>
      <c r="D15" s="24" t="s">
        <v>576</v>
      </c>
      <c r="M15" s="395" t="s">
        <v>577</v>
      </c>
      <c r="P15" s="396" t="s">
        <v>564</v>
      </c>
      <c r="Q15" s="1997"/>
      <c r="R15" s="1997"/>
      <c r="S15" s="1997"/>
      <c r="T15" s="1997"/>
      <c r="U15" s="1997"/>
      <c r="V15" s="1997"/>
      <c r="W15" s="1997"/>
      <c r="X15" s="1997"/>
      <c r="Y15" s="1997"/>
      <c r="Z15" s="1997"/>
    </row>
    <row r="16" spans="1:35">
      <c r="M16" s="395"/>
    </row>
    <row r="17" spans="1:34">
      <c r="M17" s="395"/>
    </row>
    <row r="18" spans="1:34">
      <c r="B18" s="394" t="s">
        <v>578</v>
      </c>
      <c r="D18" s="2001" t="s">
        <v>579</v>
      </c>
      <c r="E18" s="2001"/>
      <c r="F18" s="2001"/>
      <c r="G18" s="2001"/>
      <c r="H18" s="2001"/>
      <c r="I18" s="2001"/>
      <c r="J18" s="2001"/>
      <c r="M18" s="395" t="s">
        <v>580</v>
      </c>
      <c r="P18" s="396" t="s">
        <v>564</v>
      </c>
      <c r="Q18" s="1997"/>
      <c r="R18" s="1997"/>
      <c r="S18" s="1997"/>
      <c r="T18" s="1997"/>
      <c r="U18" s="1997"/>
      <c r="V18" s="1997"/>
      <c r="W18" s="1997"/>
      <c r="X18" s="1997"/>
      <c r="Y18" s="1997"/>
      <c r="Z18" s="1997"/>
      <c r="AD18" s="1222"/>
      <c r="AE18" s="1222"/>
      <c r="AF18" s="1222"/>
      <c r="AG18" s="1222"/>
    </row>
    <row r="19" spans="1:34">
      <c r="D19" s="2001"/>
      <c r="E19" s="2001"/>
      <c r="F19" s="2001"/>
      <c r="G19" s="2001"/>
      <c r="H19" s="2001"/>
      <c r="I19" s="2001"/>
      <c r="J19" s="2001"/>
      <c r="M19" s="395"/>
      <c r="AD19" s="2000"/>
      <c r="AE19" s="2000"/>
      <c r="AF19" s="2000"/>
      <c r="AG19" s="2000"/>
    </row>
    <row r="20" spans="1:34">
      <c r="M20" s="395"/>
    </row>
    <row r="21" spans="1:34">
      <c r="B21" s="394" t="s">
        <v>581</v>
      </c>
      <c r="D21" s="1966" t="s">
        <v>582</v>
      </c>
      <c r="E21" s="1966"/>
      <c r="F21" s="1966"/>
      <c r="G21" s="1966"/>
      <c r="H21" s="1966"/>
      <c r="I21" s="1966"/>
      <c r="J21" s="1966"/>
      <c r="M21" s="395"/>
    </row>
    <row r="22" spans="1:34">
      <c r="D22" s="1966"/>
      <c r="E22" s="1966"/>
      <c r="F22" s="1966"/>
      <c r="G22" s="1966"/>
      <c r="H22" s="1966"/>
      <c r="I22" s="1966"/>
      <c r="J22" s="1966"/>
      <c r="M22" s="395" t="s">
        <v>583</v>
      </c>
      <c r="P22" s="396" t="s">
        <v>564</v>
      </c>
      <c r="Q22" s="1997" t="str">
        <f>IF(Q15-Q18=0,"",Q15-Q18)</f>
        <v/>
      </c>
      <c r="R22" s="1997"/>
      <c r="S22" s="1997"/>
      <c r="T22" s="1997"/>
      <c r="U22" s="1997"/>
      <c r="V22" s="1997"/>
      <c r="W22" s="1997"/>
      <c r="X22" s="1997"/>
      <c r="Y22" s="1997"/>
      <c r="Z22" s="1997"/>
    </row>
    <row r="23" spans="1:34">
      <c r="M23" s="395"/>
    </row>
    <row r="24" spans="1:34">
      <c r="M24" s="395"/>
    </row>
    <row r="25" spans="1:34">
      <c r="B25" s="394" t="s">
        <v>584</v>
      </c>
      <c r="D25" s="1966" t="s">
        <v>585</v>
      </c>
      <c r="E25" s="1966"/>
      <c r="F25" s="1966"/>
      <c r="G25" s="1966"/>
      <c r="H25" s="1966"/>
      <c r="I25" s="1966"/>
      <c r="J25" s="1966"/>
      <c r="K25" s="1999" t="s">
        <v>586</v>
      </c>
      <c r="L25" s="1999"/>
      <c r="M25" s="1999"/>
      <c r="N25" s="1999"/>
      <c r="O25" s="1999"/>
      <c r="P25" s="396" t="s">
        <v>564</v>
      </c>
      <c r="Q25" s="1997" t="str">
        <f>IF(ISERROR(Q22*(9/10-(AD26/100))),"",Q22*(9/10-(AD26/100)))</f>
        <v/>
      </c>
      <c r="R25" s="1997"/>
      <c r="S25" s="1997"/>
      <c r="T25" s="1997"/>
      <c r="U25" s="1997"/>
      <c r="V25" s="1997"/>
      <c r="W25" s="1997"/>
      <c r="X25" s="1997"/>
      <c r="Y25" s="1997"/>
      <c r="Z25" s="1997"/>
      <c r="AB25" s="24" t="s">
        <v>587</v>
      </c>
      <c r="AD25" s="1222" t="str">
        <f>IF(ISERROR(Q12/Q9*100),"",Q12/Q9*100)</f>
        <v/>
      </c>
      <c r="AE25" s="1222"/>
      <c r="AF25" s="1222"/>
      <c r="AG25" s="1222"/>
      <c r="AH25" s="24" t="s">
        <v>588</v>
      </c>
    </row>
    <row r="26" spans="1:34">
      <c r="D26" s="1966"/>
      <c r="E26" s="1966"/>
      <c r="F26" s="1966"/>
      <c r="G26" s="1966"/>
      <c r="H26" s="1966"/>
      <c r="I26" s="1966"/>
      <c r="J26" s="1966"/>
      <c r="AC26" s="24" t="s">
        <v>589</v>
      </c>
      <c r="AD26" s="2000" t="str">
        <f>IF(ISERROR(ROUNDUP(AD25,0)),"",ROUNDUP(AD25,0))</f>
        <v/>
      </c>
      <c r="AE26" s="2000"/>
      <c r="AF26" s="2000"/>
      <c r="AG26" s="2000"/>
      <c r="AH26" s="24" t="s">
        <v>588</v>
      </c>
    </row>
    <row r="28" spans="1:34" ht="13.5" customHeight="1">
      <c r="B28" s="394" t="s">
        <v>590</v>
      </c>
      <c r="D28" s="24" t="s">
        <v>591</v>
      </c>
      <c r="P28" s="396" t="s">
        <v>564</v>
      </c>
      <c r="Q28" s="1997" t="str">
        <f>IF(ISERROR(ROUNDDOWN(Q25,-3)),"",ROUNDDOWN(Q25,-3))</f>
        <v/>
      </c>
      <c r="R28" s="1997"/>
      <c r="S28" s="1997"/>
      <c r="T28" s="1997"/>
      <c r="U28" s="1997"/>
      <c r="V28" s="1997"/>
      <c r="W28" s="1997"/>
      <c r="X28" s="1997"/>
      <c r="Y28" s="1997"/>
      <c r="Z28" s="1997"/>
    </row>
    <row r="31" spans="1:34">
      <c r="A31" s="397"/>
      <c r="B31" s="397"/>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97"/>
      <c r="AC31" s="397"/>
      <c r="AD31" s="397"/>
      <c r="AE31" s="397"/>
      <c r="AF31" s="397"/>
      <c r="AG31" s="397"/>
      <c r="AH31" s="397"/>
    </row>
    <row r="32" spans="1:34" ht="15" customHeight="1">
      <c r="B32" s="398" t="s">
        <v>592</v>
      </c>
      <c r="E32" s="394" t="s">
        <v>569</v>
      </c>
      <c r="F32" s="1998" t="s">
        <v>593</v>
      </c>
      <c r="G32" s="1998"/>
      <c r="H32" s="1998"/>
      <c r="I32" s="1998"/>
      <c r="J32" s="1998"/>
      <c r="K32" s="1998"/>
      <c r="L32" s="1998"/>
      <c r="M32" s="1998"/>
      <c r="N32" s="1998"/>
      <c r="O32" s="1998"/>
      <c r="P32" s="1998"/>
      <c r="Q32" s="1998"/>
      <c r="R32" s="1998"/>
      <c r="S32" s="1998"/>
      <c r="T32" s="1998"/>
      <c r="U32" s="1998"/>
      <c r="V32" s="1998"/>
      <c r="W32" s="1998"/>
      <c r="X32" s="1998"/>
      <c r="Y32" s="1998"/>
      <c r="Z32" s="1998"/>
      <c r="AA32" s="1998"/>
      <c r="AB32" s="1998"/>
      <c r="AC32" s="1998"/>
      <c r="AD32" s="1998"/>
      <c r="AE32" s="1998"/>
      <c r="AF32" s="1998"/>
    </row>
    <row r="33" spans="5:32" ht="15" customHeight="1">
      <c r="F33" s="1998"/>
      <c r="G33" s="1998"/>
      <c r="H33" s="1998"/>
      <c r="I33" s="1998"/>
      <c r="J33" s="1998"/>
      <c r="K33" s="1998"/>
      <c r="L33" s="1998"/>
      <c r="M33" s="1998"/>
      <c r="N33" s="1998"/>
      <c r="O33" s="1998"/>
      <c r="P33" s="1998"/>
      <c r="Q33" s="1998"/>
      <c r="R33" s="1998"/>
      <c r="S33" s="1998"/>
      <c r="T33" s="1998"/>
      <c r="U33" s="1998"/>
      <c r="V33" s="1998"/>
      <c r="W33" s="1998"/>
      <c r="X33" s="1998"/>
      <c r="Y33" s="1998"/>
      <c r="Z33" s="1998"/>
      <c r="AA33" s="1998"/>
      <c r="AB33" s="1998"/>
      <c r="AC33" s="1998"/>
      <c r="AD33" s="1998"/>
      <c r="AE33" s="1998"/>
      <c r="AF33" s="1998"/>
    </row>
    <row r="34" spans="5:32" ht="15" customHeight="1">
      <c r="E34" s="394" t="s">
        <v>572</v>
      </c>
      <c r="F34" s="24" t="s">
        <v>594</v>
      </c>
    </row>
  </sheetData>
  <mergeCells count="17">
    <mergeCell ref="A6:AI6"/>
    <mergeCell ref="Q9:Z9"/>
    <mergeCell ref="Q12:Z12"/>
    <mergeCell ref="Q15:Z15"/>
    <mergeCell ref="D18:J19"/>
    <mergeCell ref="Q18:Z18"/>
    <mergeCell ref="AD18:AG18"/>
    <mergeCell ref="AD19:AG19"/>
    <mergeCell ref="Q28:Z28"/>
    <mergeCell ref="F32:AF33"/>
    <mergeCell ref="D21:J22"/>
    <mergeCell ref="Q22:Z22"/>
    <mergeCell ref="D25:J26"/>
    <mergeCell ref="K25:O25"/>
    <mergeCell ref="Q25:Z25"/>
    <mergeCell ref="AD25:AG25"/>
    <mergeCell ref="AD26:AG26"/>
  </mergeCells>
  <phoneticPr fontId="2"/>
  <printOptions horizontalCentered="1"/>
  <pageMargins left="0.70866141732283472" right="0.70866141732283472" top="0.74803149606299213" bottom="0.74803149606299213" header="0.31496062992125984" footer="0.31496062992125984"/>
  <pageSetup paperSize="9" fitToHeight="2"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8">
    <tabColor rgb="FFFFFF00"/>
  </sheetPr>
  <dimension ref="A1:AI37"/>
  <sheetViews>
    <sheetView showGridLines="0" view="pageBreakPreview" zoomScale="80" zoomScaleNormal="95" zoomScaleSheetLayoutView="80" workbookViewId="0"/>
  </sheetViews>
  <sheetFormatPr defaultColWidth="2.36328125" defaultRowHeight="18"/>
  <cols>
    <col min="1" max="16384" width="2.36328125" style="16"/>
  </cols>
  <sheetData>
    <row r="1" spans="1:35" s="24" customFormat="1" ht="13"/>
    <row r="2" spans="1:35" s="24" customFormat="1" ht="13"/>
    <row r="3" spans="1:35" s="24" customFormat="1" ht="13">
      <c r="AI3" s="18" t="s">
        <v>595</v>
      </c>
    </row>
    <row r="4" spans="1:35" s="24" customFormat="1" ht="13"/>
    <row r="5" spans="1:35" s="24" customFormat="1" ht="13"/>
    <row r="6" spans="1:35" s="24" customFormat="1" ht="30" customHeight="1">
      <c r="A6" s="1221" t="s">
        <v>568</v>
      </c>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row>
    <row r="7" spans="1:35" s="24" customFormat="1" ht="13"/>
    <row r="8" spans="1:35" s="24" customFormat="1" ht="13"/>
    <row r="9" spans="1:35" s="15" customFormat="1" ht="12">
      <c r="B9" s="2042" t="s">
        <v>596</v>
      </c>
      <c r="C9" s="2006"/>
      <c r="D9" s="2006"/>
      <c r="E9" s="2006"/>
      <c r="F9" s="2006"/>
      <c r="G9" s="2006"/>
      <c r="H9" s="2006"/>
      <c r="I9" s="2006"/>
      <c r="J9" s="2006"/>
      <c r="K9" s="2006"/>
      <c r="L9" s="2006"/>
      <c r="M9" s="2007"/>
      <c r="N9" s="2042" t="s">
        <v>597</v>
      </c>
      <c r="O9" s="2006"/>
      <c r="P9" s="2006"/>
      <c r="Q9" s="2006"/>
      <c r="R9" s="2006"/>
      <c r="S9" s="2006"/>
      <c r="T9" s="2006"/>
      <c r="U9" s="2006"/>
      <c r="V9" s="2006"/>
      <c r="W9" s="2007"/>
      <c r="X9" s="2042" t="s">
        <v>598</v>
      </c>
      <c r="Y9" s="2006"/>
      <c r="Z9" s="2006"/>
      <c r="AA9" s="2006"/>
      <c r="AB9" s="2006"/>
      <c r="AC9" s="2006"/>
      <c r="AD9" s="2006"/>
      <c r="AE9" s="2006"/>
      <c r="AF9" s="2006"/>
      <c r="AG9" s="2006"/>
      <c r="AH9" s="2007"/>
    </row>
    <row r="10" spans="1:35" s="15" customFormat="1" ht="27" customHeight="1">
      <c r="B10" s="2011" t="s">
        <v>599</v>
      </c>
      <c r="C10" s="2005"/>
      <c r="D10" s="2005"/>
      <c r="E10" s="2005"/>
      <c r="F10" s="2005"/>
      <c r="G10" s="2005"/>
      <c r="H10" s="2005"/>
      <c r="I10" s="2005"/>
      <c r="J10" s="2005"/>
      <c r="K10" s="2005"/>
      <c r="L10" s="2006" t="s">
        <v>600</v>
      </c>
      <c r="M10" s="2007"/>
      <c r="N10" s="399" t="s">
        <v>564</v>
      </c>
      <c r="O10" s="2014"/>
      <c r="P10" s="2014"/>
      <c r="Q10" s="2014"/>
      <c r="R10" s="2014"/>
      <c r="S10" s="2014"/>
      <c r="T10" s="2014"/>
      <c r="U10" s="2014"/>
      <c r="V10" s="2014"/>
      <c r="W10" s="2015"/>
      <c r="X10" s="2004"/>
      <c r="Y10" s="2009"/>
      <c r="Z10" s="2009"/>
      <c r="AA10" s="2009"/>
      <c r="AB10" s="2009"/>
      <c r="AC10" s="2009"/>
      <c r="AD10" s="2009"/>
      <c r="AE10" s="2009"/>
      <c r="AF10" s="2009"/>
      <c r="AG10" s="2009"/>
      <c r="AH10" s="2010"/>
    </row>
    <row r="11" spans="1:35" s="15" customFormat="1" ht="39.75" customHeight="1">
      <c r="B11" s="2004" t="s">
        <v>601</v>
      </c>
      <c r="C11" s="2009"/>
      <c r="D11" s="2009"/>
      <c r="E11" s="2009"/>
      <c r="F11" s="2009"/>
      <c r="G11" s="2009"/>
      <c r="H11" s="2009"/>
      <c r="I11" s="2009"/>
      <c r="J11" s="2009"/>
      <c r="K11" s="2009"/>
      <c r="L11" s="2006" t="s">
        <v>602</v>
      </c>
      <c r="M11" s="2007"/>
      <c r="N11" s="399" t="s">
        <v>564</v>
      </c>
      <c r="O11" s="2014"/>
      <c r="P11" s="2014"/>
      <c r="Q11" s="2014"/>
      <c r="R11" s="2014"/>
      <c r="S11" s="2014"/>
      <c r="T11" s="2014"/>
      <c r="U11" s="2014"/>
      <c r="V11" s="2014"/>
      <c r="W11" s="2015"/>
      <c r="X11" s="2004"/>
      <c r="Y11" s="2009"/>
      <c r="Z11" s="2009"/>
      <c r="AA11" s="2009"/>
      <c r="AB11" s="2009"/>
      <c r="AC11" s="2009"/>
      <c r="AD11" s="2009"/>
      <c r="AE11" s="2009"/>
      <c r="AF11" s="2009"/>
      <c r="AG11" s="2009"/>
      <c r="AH11" s="2010"/>
    </row>
    <row r="12" spans="1:35" s="15" customFormat="1" ht="27" customHeight="1">
      <c r="B12" s="2011" t="s">
        <v>603</v>
      </c>
      <c r="C12" s="2005"/>
      <c r="D12" s="2005"/>
      <c r="E12" s="2005"/>
      <c r="F12" s="2005"/>
      <c r="G12" s="2005"/>
      <c r="H12" s="2005"/>
      <c r="I12" s="2005"/>
      <c r="J12" s="2005"/>
      <c r="K12" s="2005"/>
      <c r="L12" s="2006" t="s">
        <v>604</v>
      </c>
      <c r="M12" s="2007"/>
      <c r="N12" s="399" t="s">
        <v>564</v>
      </c>
      <c r="O12" s="2040" t="str">
        <f>IF(OR(O10&gt;=O11,O10=""),"",O10*9/10)</f>
        <v/>
      </c>
      <c r="P12" s="2040"/>
      <c r="Q12" s="2040"/>
      <c r="R12" s="2040"/>
      <c r="S12" s="2040"/>
      <c r="T12" s="2040"/>
      <c r="U12" s="2040"/>
      <c r="V12" s="2040"/>
      <c r="W12" s="2041"/>
      <c r="X12" s="2004"/>
      <c r="Y12" s="2009"/>
      <c r="Z12" s="2009"/>
      <c r="AA12" s="2009"/>
      <c r="AB12" s="2009"/>
      <c r="AC12" s="2009"/>
      <c r="AD12" s="2009"/>
      <c r="AE12" s="2009"/>
      <c r="AF12" s="2009"/>
      <c r="AG12" s="2009"/>
      <c r="AH12" s="2010"/>
    </row>
    <row r="13" spans="1:35" s="15" customFormat="1" ht="15" customHeight="1">
      <c r="B13" s="400" t="s">
        <v>605</v>
      </c>
      <c r="C13" s="401"/>
      <c r="D13" s="401"/>
      <c r="E13" s="401"/>
      <c r="F13" s="401"/>
      <c r="G13" s="401"/>
      <c r="H13" s="401"/>
      <c r="I13" s="401"/>
      <c r="J13" s="401"/>
      <c r="K13" s="401"/>
      <c r="L13" s="2023" t="s">
        <v>606</v>
      </c>
      <c r="M13" s="2024"/>
      <c r="N13" s="2028" t="s">
        <v>564</v>
      </c>
      <c r="O13" s="2023"/>
      <c r="P13" s="2023"/>
      <c r="Q13" s="2023"/>
      <c r="R13" s="2023"/>
      <c r="S13" s="2023"/>
      <c r="T13" s="2023"/>
      <c r="U13" s="2023"/>
      <c r="V13" s="2023"/>
      <c r="W13" s="2024"/>
      <c r="X13" s="2018"/>
      <c r="Y13" s="2019"/>
      <c r="Z13" s="2019"/>
      <c r="AA13" s="2019"/>
      <c r="AB13" s="2019"/>
      <c r="AC13" s="2019"/>
      <c r="AD13" s="2019"/>
      <c r="AE13" s="2019"/>
      <c r="AF13" s="2019"/>
      <c r="AG13" s="2019"/>
      <c r="AH13" s="2033"/>
    </row>
    <row r="14" spans="1:35" s="15" customFormat="1" ht="15" customHeight="1">
      <c r="B14" s="2036" t="s">
        <v>607</v>
      </c>
      <c r="C14" s="2037"/>
      <c r="D14" s="2037"/>
      <c r="E14" s="2037"/>
      <c r="F14" s="2037"/>
      <c r="G14" s="2037"/>
      <c r="H14" s="2037"/>
      <c r="I14" s="2037"/>
      <c r="J14" s="2037"/>
      <c r="K14" s="2037"/>
      <c r="L14" s="1224"/>
      <c r="M14" s="2025"/>
      <c r="N14" s="2029"/>
      <c r="O14" s="1224"/>
      <c r="P14" s="1224"/>
      <c r="Q14" s="1224"/>
      <c r="R14" s="1224"/>
      <c r="S14" s="1224"/>
      <c r="T14" s="1224"/>
      <c r="U14" s="1224"/>
      <c r="V14" s="1224"/>
      <c r="W14" s="2025"/>
      <c r="X14" s="2020"/>
      <c r="Y14" s="1998"/>
      <c r="Z14" s="1998"/>
      <c r="AA14" s="1998"/>
      <c r="AB14" s="1998"/>
      <c r="AC14" s="1998"/>
      <c r="AD14" s="1998"/>
      <c r="AE14" s="1998"/>
      <c r="AF14" s="1998"/>
      <c r="AG14" s="1998"/>
      <c r="AH14" s="2034"/>
    </row>
    <row r="15" spans="1:35" s="15" customFormat="1" ht="15" customHeight="1">
      <c r="B15" s="2038"/>
      <c r="C15" s="2039"/>
      <c r="D15" s="2039"/>
      <c r="E15" s="2039"/>
      <c r="F15" s="2039"/>
      <c r="G15" s="2039"/>
      <c r="H15" s="2039"/>
      <c r="I15" s="2039"/>
      <c r="J15" s="2039"/>
      <c r="K15" s="2039"/>
      <c r="L15" s="2026"/>
      <c r="M15" s="2027"/>
      <c r="N15" s="2030"/>
      <c r="O15" s="2026"/>
      <c r="P15" s="2026"/>
      <c r="Q15" s="2026"/>
      <c r="R15" s="2026"/>
      <c r="S15" s="2026"/>
      <c r="T15" s="2026"/>
      <c r="U15" s="2026"/>
      <c r="V15" s="2026"/>
      <c r="W15" s="2027"/>
      <c r="X15" s="2021"/>
      <c r="Y15" s="2022"/>
      <c r="Z15" s="2022"/>
      <c r="AA15" s="2022"/>
      <c r="AB15" s="2022"/>
      <c r="AC15" s="2022"/>
      <c r="AD15" s="2022"/>
      <c r="AE15" s="2022"/>
      <c r="AF15" s="2022"/>
      <c r="AG15" s="2022"/>
      <c r="AH15" s="2035"/>
    </row>
    <row r="16" spans="1:35" s="15" customFormat="1" ht="12" customHeight="1">
      <c r="B16" s="2018" t="s">
        <v>608</v>
      </c>
      <c r="C16" s="2019"/>
      <c r="D16" s="2019"/>
      <c r="E16" s="2019"/>
      <c r="F16" s="2019"/>
      <c r="G16" s="2019"/>
      <c r="H16" s="2019"/>
      <c r="I16" s="2019"/>
      <c r="J16" s="2019"/>
      <c r="K16" s="2019"/>
      <c r="L16" s="2023" t="s">
        <v>609</v>
      </c>
      <c r="M16" s="2024"/>
      <c r="N16" s="2028" t="s">
        <v>564</v>
      </c>
      <c r="O16" s="2023" t="str">
        <f>IF(Z17+Z19=0,"",Z17+Z19)</f>
        <v/>
      </c>
      <c r="P16" s="2023"/>
      <c r="Q16" s="2023"/>
      <c r="R16" s="2023"/>
      <c r="S16" s="2023"/>
      <c r="T16" s="2023"/>
      <c r="U16" s="2023"/>
      <c r="V16" s="2023"/>
      <c r="W16" s="2024"/>
      <c r="X16" s="402" t="s">
        <v>610</v>
      </c>
      <c r="Y16" s="401"/>
      <c r="Z16" s="401"/>
      <c r="AA16" s="401"/>
      <c r="AB16" s="401"/>
      <c r="AC16" s="401"/>
      <c r="AD16" s="401"/>
      <c r="AE16" s="401"/>
      <c r="AF16" s="401"/>
      <c r="AG16" s="401"/>
      <c r="AH16" s="403"/>
    </row>
    <row r="17" spans="1:35" s="15" customFormat="1" ht="12" customHeight="1">
      <c r="B17" s="2020"/>
      <c r="C17" s="1998"/>
      <c r="D17" s="1998"/>
      <c r="E17" s="1998"/>
      <c r="F17" s="1998"/>
      <c r="G17" s="1998"/>
      <c r="H17" s="1998"/>
      <c r="I17" s="1998"/>
      <c r="J17" s="1998"/>
      <c r="K17" s="1998"/>
      <c r="L17" s="1224"/>
      <c r="M17" s="2025"/>
      <c r="N17" s="2029"/>
      <c r="O17" s="1224"/>
      <c r="P17" s="1224"/>
      <c r="Q17" s="1224"/>
      <c r="R17" s="1224"/>
      <c r="S17" s="1224"/>
      <c r="T17" s="1224"/>
      <c r="U17" s="1224"/>
      <c r="V17" s="1224"/>
      <c r="W17" s="2025"/>
      <c r="X17" s="404"/>
      <c r="Y17" s="577" t="s">
        <v>611</v>
      </c>
      <c r="Z17" s="2031"/>
      <c r="AA17" s="2031"/>
      <c r="AB17" s="2031"/>
      <c r="AC17" s="2031"/>
      <c r="AD17" s="2031"/>
      <c r="AE17" s="2031"/>
      <c r="AF17" s="2031"/>
      <c r="AG17" s="2031"/>
      <c r="AH17" s="2032"/>
    </row>
    <row r="18" spans="1:35" s="15" customFormat="1" ht="12">
      <c r="B18" s="2020"/>
      <c r="C18" s="1998"/>
      <c r="D18" s="1998"/>
      <c r="E18" s="1998"/>
      <c r="F18" s="1998"/>
      <c r="G18" s="1998"/>
      <c r="H18" s="1998"/>
      <c r="I18" s="1998"/>
      <c r="J18" s="1998"/>
      <c r="K18" s="1998"/>
      <c r="L18" s="1224"/>
      <c r="M18" s="2025"/>
      <c r="N18" s="2029"/>
      <c r="O18" s="1224"/>
      <c r="P18" s="1224"/>
      <c r="Q18" s="1224"/>
      <c r="R18" s="1224"/>
      <c r="S18" s="1224"/>
      <c r="T18" s="1224"/>
      <c r="U18" s="1224"/>
      <c r="V18" s="1224"/>
      <c r="W18" s="2025"/>
      <c r="X18" s="405" t="s">
        <v>612</v>
      </c>
      <c r="AH18" s="406"/>
    </row>
    <row r="19" spans="1:35" s="15" customFormat="1" ht="12">
      <c r="B19" s="2021"/>
      <c r="C19" s="2022"/>
      <c r="D19" s="2022"/>
      <c r="E19" s="2022"/>
      <c r="F19" s="2022"/>
      <c r="G19" s="2022"/>
      <c r="H19" s="2022"/>
      <c r="I19" s="2022"/>
      <c r="J19" s="2022"/>
      <c r="K19" s="2022"/>
      <c r="L19" s="2026"/>
      <c r="M19" s="2027"/>
      <c r="N19" s="2030"/>
      <c r="O19" s="2026"/>
      <c r="P19" s="2026"/>
      <c r="Q19" s="2026"/>
      <c r="R19" s="2026"/>
      <c r="S19" s="2026"/>
      <c r="T19" s="2026"/>
      <c r="U19" s="2026"/>
      <c r="V19" s="2026"/>
      <c r="W19" s="2027"/>
      <c r="X19" s="407"/>
      <c r="Y19" s="579" t="s">
        <v>611</v>
      </c>
      <c r="Z19" s="2012"/>
      <c r="AA19" s="2012"/>
      <c r="AB19" s="2012"/>
      <c r="AC19" s="2012"/>
      <c r="AD19" s="2012"/>
      <c r="AE19" s="2012"/>
      <c r="AF19" s="2012"/>
      <c r="AG19" s="2012"/>
      <c r="AH19" s="2013"/>
    </row>
    <row r="20" spans="1:35" s="15" customFormat="1" ht="40.5" customHeight="1">
      <c r="B20" s="2004" t="s">
        <v>613</v>
      </c>
      <c r="C20" s="2005"/>
      <c r="D20" s="2005"/>
      <c r="E20" s="2005"/>
      <c r="F20" s="2005"/>
      <c r="G20" s="2005"/>
      <c r="H20" s="2005"/>
      <c r="I20" s="2005"/>
      <c r="J20" s="2005"/>
      <c r="K20" s="2005"/>
      <c r="L20" s="2006" t="s">
        <v>614</v>
      </c>
      <c r="M20" s="2007"/>
      <c r="N20" s="399"/>
      <c r="O20" s="2014"/>
      <c r="P20" s="2014"/>
      <c r="Q20" s="2014"/>
      <c r="R20" s="2014"/>
      <c r="S20" s="2014"/>
      <c r="T20" s="2014"/>
      <c r="U20" s="2014"/>
      <c r="V20" s="2014"/>
      <c r="W20" s="2015"/>
      <c r="X20" s="2016"/>
      <c r="Y20" s="2017"/>
      <c r="Z20" s="2017"/>
      <c r="AA20" s="2017"/>
      <c r="AB20" s="578" t="s">
        <v>615</v>
      </c>
      <c r="AC20" s="578" t="s">
        <v>589</v>
      </c>
      <c r="AD20" s="2006" t="str">
        <f>IF(OR(X20="",ISERROR(ROUNDUP(X20,0))),"",ROUNDUP(X20,0))</f>
        <v/>
      </c>
      <c r="AE20" s="2006"/>
      <c r="AF20" s="2006"/>
      <c r="AG20" s="2006"/>
      <c r="AH20" s="408" t="s">
        <v>615</v>
      </c>
    </row>
    <row r="21" spans="1:35" s="15" customFormat="1" ht="27" customHeight="1">
      <c r="B21" s="2004" t="s">
        <v>616</v>
      </c>
      <c r="C21" s="2005"/>
      <c r="D21" s="2005"/>
      <c r="E21" s="2005"/>
      <c r="F21" s="2005"/>
      <c r="G21" s="2005"/>
      <c r="H21" s="2005"/>
      <c r="I21" s="2005"/>
      <c r="J21" s="2005"/>
      <c r="K21" s="2005"/>
      <c r="L21" s="2006" t="s">
        <v>617</v>
      </c>
      <c r="M21" s="2007"/>
      <c r="N21" s="399" t="s">
        <v>564</v>
      </c>
      <c r="O21" s="2005" t="str">
        <f>IF(ISERROR(O12-O13-(O10-O16)*O20),"",O12-O13-(O10-O16)*O20)</f>
        <v/>
      </c>
      <c r="P21" s="2005"/>
      <c r="Q21" s="2005"/>
      <c r="R21" s="2005"/>
      <c r="S21" s="2005"/>
      <c r="T21" s="2005"/>
      <c r="U21" s="2005"/>
      <c r="V21" s="2005"/>
      <c r="W21" s="2008"/>
      <c r="X21" s="2004"/>
      <c r="Y21" s="2009"/>
      <c r="Z21" s="2009"/>
      <c r="AA21" s="2009"/>
      <c r="AB21" s="2009"/>
      <c r="AC21" s="2009"/>
      <c r="AD21" s="2009"/>
      <c r="AE21" s="2009"/>
      <c r="AF21" s="2009"/>
      <c r="AG21" s="2009"/>
      <c r="AH21" s="2010"/>
    </row>
    <row r="22" spans="1:35" s="15" customFormat="1" ht="27" customHeight="1">
      <c r="B22" s="2011" t="s">
        <v>618</v>
      </c>
      <c r="C22" s="2005"/>
      <c r="D22" s="2005"/>
      <c r="E22" s="2005"/>
      <c r="F22" s="2005"/>
      <c r="G22" s="2005"/>
      <c r="H22" s="2005"/>
      <c r="I22" s="2005"/>
      <c r="J22" s="2005"/>
      <c r="K22" s="2005"/>
      <c r="L22" s="2005"/>
      <c r="M22" s="2008"/>
      <c r="N22" s="399" t="s">
        <v>564</v>
      </c>
      <c r="O22" s="2006" t="str">
        <f>IF(ISERROR(ROUNDDOWN(O21,-3)),"",ROUNDDOWN(O21,-3))</f>
        <v/>
      </c>
      <c r="P22" s="2006"/>
      <c r="Q22" s="2006"/>
      <c r="R22" s="2006"/>
      <c r="S22" s="2006"/>
      <c r="T22" s="2006"/>
      <c r="U22" s="2006"/>
      <c r="V22" s="2006"/>
      <c r="W22" s="2007"/>
      <c r="X22" s="2004"/>
      <c r="Y22" s="2009"/>
      <c r="Z22" s="2009"/>
      <c r="AA22" s="2009"/>
      <c r="AB22" s="2009"/>
      <c r="AC22" s="2009"/>
      <c r="AD22" s="2009"/>
      <c r="AE22" s="2009"/>
      <c r="AF22" s="2009"/>
      <c r="AG22" s="2009"/>
      <c r="AH22" s="2010"/>
    </row>
    <row r="23" spans="1:35" s="15" customFormat="1" ht="12"/>
    <row r="24" spans="1:35" s="15" customFormat="1" ht="12"/>
    <row r="25" spans="1:35" s="15" customFormat="1" ht="12">
      <c r="A25" s="409"/>
      <c r="B25" s="409"/>
      <c r="C25" s="409"/>
      <c r="D25" s="409"/>
      <c r="E25" s="409"/>
      <c r="F25" s="409"/>
      <c r="G25" s="409"/>
      <c r="H25" s="409"/>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09"/>
      <c r="AI25" s="409"/>
    </row>
    <row r="26" spans="1:35" s="24" customFormat="1" ht="13">
      <c r="B26" s="24" t="s">
        <v>619</v>
      </c>
      <c r="E26" s="394" t="s">
        <v>569</v>
      </c>
      <c r="F26" s="24" t="s">
        <v>620</v>
      </c>
    </row>
    <row r="27" spans="1:35" s="24" customFormat="1" ht="13">
      <c r="E27" s="394" t="s">
        <v>621</v>
      </c>
      <c r="F27" s="24" t="s">
        <v>622</v>
      </c>
    </row>
    <row r="28" spans="1:35" s="24" customFormat="1" ht="13">
      <c r="E28" s="394" t="s">
        <v>623</v>
      </c>
      <c r="F28" s="24" t="s">
        <v>624</v>
      </c>
    </row>
    <row r="29" spans="1:35" s="24" customFormat="1" ht="13">
      <c r="E29" s="394" t="s">
        <v>625</v>
      </c>
      <c r="F29" s="24" t="s">
        <v>626</v>
      </c>
    </row>
    <row r="30" spans="1:35" s="24" customFormat="1" ht="13.5" customHeight="1">
      <c r="E30" s="394" t="s">
        <v>627</v>
      </c>
      <c r="F30" s="1220" t="s">
        <v>628</v>
      </c>
      <c r="G30" s="1220"/>
      <c r="H30" s="1220"/>
      <c r="I30" s="1220"/>
      <c r="J30" s="1220"/>
      <c r="K30" s="1220"/>
      <c r="L30" s="1220"/>
      <c r="M30" s="1220"/>
      <c r="N30" s="1220"/>
      <c r="O30" s="1220"/>
      <c r="P30" s="1220"/>
      <c r="Q30" s="1220"/>
      <c r="R30" s="1220"/>
      <c r="S30" s="1220"/>
      <c r="T30" s="1220"/>
      <c r="U30" s="1220"/>
      <c r="V30" s="1220"/>
      <c r="W30" s="1220"/>
      <c r="X30" s="1220"/>
      <c r="Y30" s="1220"/>
      <c r="Z30" s="1220"/>
      <c r="AA30" s="1220"/>
      <c r="AB30" s="1220"/>
      <c r="AC30" s="1220"/>
      <c r="AD30" s="1220"/>
      <c r="AE30" s="1220"/>
      <c r="AF30" s="1220"/>
      <c r="AG30" s="1220"/>
      <c r="AH30" s="1220"/>
    </row>
    <row r="31" spans="1:35" s="24" customFormat="1" ht="13">
      <c r="F31" s="1220"/>
      <c r="G31" s="1220"/>
      <c r="H31" s="1220"/>
      <c r="I31" s="1220"/>
      <c r="J31" s="1220"/>
      <c r="K31" s="1220"/>
      <c r="L31" s="1220"/>
      <c r="M31" s="1220"/>
      <c r="N31" s="1220"/>
      <c r="O31" s="1220"/>
      <c r="P31" s="1220"/>
      <c r="Q31" s="1220"/>
      <c r="R31" s="1220"/>
      <c r="S31" s="1220"/>
      <c r="T31" s="1220"/>
      <c r="U31" s="1220"/>
      <c r="V31" s="1220"/>
      <c r="W31" s="1220"/>
      <c r="X31" s="1220"/>
      <c r="Y31" s="1220"/>
      <c r="Z31" s="1220"/>
      <c r="AA31" s="1220"/>
      <c r="AB31" s="1220"/>
      <c r="AC31" s="1220"/>
      <c r="AD31" s="1220"/>
      <c r="AE31" s="1220"/>
      <c r="AF31" s="1220"/>
      <c r="AG31" s="1220"/>
      <c r="AH31" s="1220"/>
    </row>
    <row r="32" spans="1:35" s="24" customFormat="1" ht="13">
      <c r="F32" s="410" t="s">
        <v>629</v>
      </c>
      <c r="H32" s="24" t="s">
        <v>630</v>
      </c>
    </row>
    <row r="33" spans="5:35" s="24" customFormat="1" ht="13">
      <c r="F33" s="410" t="s">
        <v>631</v>
      </c>
      <c r="H33" s="24" t="s">
        <v>632</v>
      </c>
    </row>
    <row r="34" spans="5:35" s="24" customFormat="1" ht="13">
      <c r="F34" s="1222" t="s">
        <v>633</v>
      </c>
      <c r="H34" s="1222" t="s">
        <v>634</v>
      </c>
      <c r="I34" s="1222"/>
      <c r="J34" s="1222"/>
      <c r="K34" s="1222"/>
      <c r="L34" s="1222"/>
      <c r="M34" s="1222"/>
      <c r="N34" s="1222"/>
      <c r="O34" s="2002" t="s">
        <v>635</v>
      </c>
      <c r="P34" s="2002"/>
      <c r="Q34" s="2002"/>
      <c r="R34" s="2002"/>
      <c r="S34" s="2002"/>
      <c r="T34" s="2002"/>
      <c r="U34" s="2002"/>
      <c r="V34" s="2002"/>
      <c r="W34" s="2002"/>
      <c r="X34" s="2002"/>
      <c r="Y34" s="2002"/>
      <c r="Z34" s="2002"/>
      <c r="AA34" s="2002"/>
      <c r="AB34" s="2002"/>
      <c r="AC34" s="2002"/>
      <c r="AD34" s="2002"/>
      <c r="AE34" s="2002"/>
      <c r="AF34" s="2002"/>
      <c r="AG34" s="2002"/>
      <c r="AH34" s="2002"/>
      <c r="AI34" s="1222" t="s">
        <v>636</v>
      </c>
    </row>
    <row r="35" spans="5:35" s="24" customFormat="1" ht="13">
      <c r="F35" s="1222"/>
      <c r="H35" s="1222"/>
      <c r="I35" s="1222"/>
      <c r="J35" s="1222"/>
      <c r="K35" s="1222"/>
      <c r="L35" s="1222"/>
      <c r="M35" s="1222"/>
      <c r="N35" s="1222"/>
      <c r="O35" s="2003" t="s">
        <v>637</v>
      </c>
      <c r="P35" s="2003"/>
      <c r="Q35" s="2003"/>
      <c r="R35" s="2003"/>
      <c r="S35" s="2003"/>
      <c r="T35" s="2003"/>
      <c r="U35" s="2003"/>
      <c r="V35" s="2003"/>
      <c r="W35" s="2003"/>
      <c r="X35" s="2003"/>
      <c r="Y35" s="2003"/>
      <c r="Z35" s="2003"/>
      <c r="AA35" s="2003"/>
      <c r="AB35" s="2003"/>
      <c r="AC35" s="2003"/>
      <c r="AD35" s="2003"/>
      <c r="AE35" s="2003"/>
      <c r="AF35" s="2003"/>
      <c r="AG35" s="2003"/>
      <c r="AI35" s="1222"/>
    </row>
    <row r="36" spans="5:35" s="24" customFormat="1" ht="13">
      <c r="E36" s="394" t="s">
        <v>638</v>
      </c>
      <c r="F36" s="1220" t="s">
        <v>639</v>
      </c>
      <c r="G36" s="1220"/>
      <c r="H36" s="1220"/>
      <c r="I36" s="1220"/>
      <c r="J36" s="1220"/>
      <c r="K36" s="1220"/>
      <c r="L36" s="1220"/>
      <c r="M36" s="1220"/>
      <c r="N36" s="1220"/>
      <c r="O36" s="1220"/>
      <c r="P36" s="1220"/>
      <c r="Q36" s="1220"/>
      <c r="R36" s="1220"/>
      <c r="S36" s="1220"/>
      <c r="T36" s="1220"/>
      <c r="U36" s="1220"/>
      <c r="V36" s="1220"/>
      <c r="W36" s="1220"/>
      <c r="X36" s="1220"/>
      <c r="Y36" s="1220"/>
      <c r="Z36" s="1220"/>
      <c r="AA36" s="1220"/>
      <c r="AB36" s="1220"/>
      <c r="AC36" s="1220"/>
      <c r="AD36" s="1220"/>
      <c r="AE36" s="1220"/>
      <c r="AF36" s="1220"/>
      <c r="AG36" s="1220"/>
      <c r="AH36" s="1220"/>
    </row>
    <row r="37" spans="5:35" s="24" customFormat="1" ht="13">
      <c r="F37" s="1220"/>
      <c r="G37" s="1220"/>
      <c r="H37" s="1220"/>
      <c r="I37" s="1220"/>
      <c r="J37" s="1220"/>
      <c r="K37" s="1220"/>
      <c r="L37" s="1220"/>
      <c r="M37" s="1220"/>
      <c r="N37" s="1220"/>
      <c r="O37" s="1220"/>
      <c r="P37" s="1220"/>
      <c r="Q37" s="1220"/>
      <c r="R37" s="1220"/>
      <c r="S37" s="1220"/>
      <c r="T37" s="1220"/>
      <c r="U37" s="1220"/>
      <c r="V37" s="1220"/>
      <c r="W37" s="1220"/>
      <c r="X37" s="1220"/>
      <c r="Y37" s="1220"/>
      <c r="Z37" s="1220"/>
      <c r="AA37" s="1220"/>
      <c r="AB37" s="1220"/>
      <c r="AC37" s="1220"/>
      <c r="AD37" s="1220"/>
      <c r="AE37" s="1220"/>
      <c r="AF37" s="1220"/>
      <c r="AG37" s="1220"/>
      <c r="AH37" s="1220"/>
    </row>
  </sheetData>
  <mergeCells count="46">
    <mergeCell ref="A6:AI6"/>
    <mergeCell ref="B9:M9"/>
    <mergeCell ref="N9:W9"/>
    <mergeCell ref="X9:AH9"/>
    <mergeCell ref="B10:K10"/>
    <mergeCell ref="L10:M10"/>
    <mergeCell ref="O10:W10"/>
    <mergeCell ref="X10:AH10"/>
    <mergeCell ref="B11:K11"/>
    <mergeCell ref="L11:M11"/>
    <mergeCell ref="O11:W11"/>
    <mergeCell ref="X11:AH11"/>
    <mergeCell ref="B12:K12"/>
    <mergeCell ref="L12:M12"/>
    <mergeCell ref="O12:W12"/>
    <mergeCell ref="X12:AH12"/>
    <mergeCell ref="L13:M15"/>
    <mergeCell ref="N13:N15"/>
    <mergeCell ref="O13:W15"/>
    <mergeCell ref="X13:AH15"/>
    <mergeCell ref="B14:K15"/>
    <mergeCell ref="Z19:AH19"/>
    <mergeCell ref="B20:K20"/>
    <mergeCell ref="L20:M20"/>
    <mergeCell ref="O20:W20"/>
    <mergeCell ref="X20:AA20"/>
    <mergeCell ref="AD20:AG20"/>
    <mergeCell ref="B16:K19"/>
    <mergeCell ref="L16:M19"/>
    <mergeCell ref="N16:N19"/>
    <mergeCell ref="O16:W19"/>
    <mergeCell ref="Z17:AH17"/>
    <mergeCell ref="AI34:AI35"/>
    <mergeCell ref="O35:AG35"/>
    <mergeCell ref="B21:K21"/>
    <mergeCell ref="L21:M21"/>
    <mergeCell ref="O21:W21"/>
    <mergeCell ref="X21:AH21"/>
    <mergeCell ref="B22:M22"/>
    <mergeCell ref="O22:W22"/>
    <mergeCell ref="X22:AH22"/>
    <mergeCell ref="F36:AH37"/>
    <mergeCell ref="F30:AH31"/>
    <mergeCell ref="F34:F35"/>
    <mergeCell ref="H34:N35"/>
    <mergeCell ref="O34:AH34"/>
  </mergeCells>
  <phoneticPr fontId="2"/>
  <printOptions horizontalCentered="1"/>
  <pageMargins left="0.70866141732283472" right="0.70866141732283472" top="0.74803149606299213" bottom="0.74803149606299213" header="0.31496062992125984" footer="0.31496062992125984"/>
  <pageSetup paperSize="9" fitToHeight="2"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tabColor rgb="FFFFFF00"/>
    <pageSetUpPr fitToPage="1"/>
  </sheetPr>
  <dimension ref="A3:AI25"/>
  <sheetViews>
    <sheetView showGridLines="0" view="pageBreakPreview" zoomScale="80" zoomScaleNormal="100" zoomScaleSheetLayoutView="80" workbookViewId="0"/>
  </sheetViews>
  <sheetFormatPr defaultColWidth="2.36328125" defaultRowHeight="13"/>
  <cols>
    <col min="1" max="16384" width="2.36328125" style="24"/>
  </cols>
  <sheetData>
    <row r="3" spans="1:35">
      <c r="AI3" s="18" t="s">
        <v>954</v>
      </c>
    </row>
    <row r="6" spans="1:35" ht="30" customHeight="1">
      <c r="A6" s="1221" t="s">
        <v>568</v>
      </c>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row>
    <row r="10" spans="1:35">
      <c r="B10" s="2049"/>
      <c r="C10" s="2050"/>
      <c r="D10" s="2050"/>
      <c r="E10" s="2050"/>
      <c r="F10" s="2050"/>
      <c r="G10" s="2051" t="s">
        <v>955</v>
      </c>
      <c r="H10" s="2051"/>
      <c r="I10" s="2051"/>
      <c r="J10" s="2051"/>
      <c r="K10" s="2052"/>
      <c r="L10" s="2053" t="s">
        <v>956</v>
      </c>
      <c r="M10" s="2051"/>
      <c r="N10" s="2051"/>
      <c r="O10" s="2051"/>
      <c r="P10" s="2051"/>
      <c r="Q10" s="2051"/>
      <c r="R10" s="2051"/>
      <c r="S10" s="2051"/>
      <c r="T10" s="2051"/>
      <c r="U10" s="2052"/>
      <c r="V10" s="2053" t="s">
        <v>957</v>
      </c>
      <c r="W10" s="2051"/>
      <c r="X10" s="2051"/>
      <c r="Y10" s="2051"/>
      <c r="Z10" s="2051"/>
      <c r="AA10" s="2051"/>
      <c r="AB10" s="2051"/>
      <c r="AC10" s="2051"/>
      <c r="AD10" s="2051"/>
      <c r="AE10" s="2051"/>
      <c r="AF10" s="2051"/>
      <c r="AG10" s="2051"/>
      <c r="AH10" s="2052"/>
    </row>
    <row r="11" spans="1:35">
      <c r="B11" s="2054" t="s">
        <v>958</v>
      </c>
      <c r="C11" s="1289"/>
      <c r="D11" s="1289"/>
      <c r="E11" s="1289"/>
      <c r="F11" s="1289"/>
      <c r="G11" s="2055"/>
      <c r="H11" s="2055"/>
      <c r="I11" s="2055"/>
      <c r="J11" s="2055"/>
      <c r="K11" s="2056"/>
      <c r="L11" s="2054"/>
      <c r="M11" s="1289"/>
      <c r="N11" s="1289"/>
      <c r="O11" s="1289"/>
      <c r="P11" s="1289"/>
      <c r="Q11" s="1289"/>
      <c r="R11" s="1289"/>
      <c r="S11" s="1289"/>
      <c r="T11" s="1289"/>
      <c r="U11" s="1289"/>
      <c r="V11" s="1981" t="s">
        <v>959</v>
      </c>
      <c r="W11" s="1982"/>
      <c r="X11" s="1982"/>
      <c r="Y11" s="1982"/>
      <c r="Z11" s="1982"/>
      <c r="AA11" s="1982"/>
      <c r="AB11" s="1986"/>
      <c r="AC11" s="1981" t="s">
        <v>960</v>
      </c>
      <c r="AD11" s="1982"/>
      <c r="AE11" s="1982"/>
      <c r="AF11" s="1982"/>
      <c r="AG11" s="1982"/>
      <c r="AH11" s="1986"/>
    </row>
    <row r="12" spans="1:35" ht="30" customHeight="1">
      <c r="B12" s="1981" t="s">
        <v>961</v>
      </c>
      <c r="C12" s="1982"/>
      <c r="D12" s="1982"/>
      <c r="E12" s="1982"/>
      <c r="F12" s="1982"/>
      <c r="G12" s="1982"/>
      <c r="H12" s="1982"/>
      <c r="I12" s="1982"/>
      <c r="J12" s="1982" t="s">
        <v>600</v>
      </c>
      <c r="K12" s="1986"/>
      <c r="L12" s="583" t="s">
        <v>564</v>
      </c>
      <c r="M12" s="2045"/>
      <c r="N12" s="2045"/>
      <c r="O12" s="2045"/>
      <c r="P12" s="2045"/>
      <c r="Q12" s="2045"/>
      <c r="R12" s="2045"/>
      <c r="S12" s="2045"/>
      <c r="T12" s="2045"/>
      <c r="U12" s="2045"/>
      <c r="V12" s="583" t="s">
        <v>962</v>
      </c>
      <c r="W12" s="2046"/>
      <c r="X12" s="2046"/>
      <c r="Y12" s="2046"/>
      <c r="Z12" s="2046"/>
      <c r="AA12" s="2046"/>
      <c r="AB12" s="2047"/>
      <c r="AC12" s="583" t="s">
        <v>963</v>
      </c>
      <c r="AD12" s="2046"/>
      <c r="AE12" s="2046"/>
      <c r="AF12" s="2046"/>
      <c r="AG12" s="2046"/>
      <c r="AH12" s="2047"/>
    </row>
    <row r="13" spans="1:35" ht="30" customHeight="1">
      <c r="B13" s="1981" t="s">
        <v>964</v>
      </c>
      <c r="C13" s="1982"/>
      <c r="D13" s="1982"/>
      <c r="E13" s="1982"/>
      <c r="F13" s="1982"/>
      <c r="G13" s="1982"/>
      <c r="H13" s="1982"/>
      <c r="I13" s="1982"/>
      <c r="J13" s="1982" t="s">
        <v>602</v>
      </c>
      <c r="K13" s="1986"/>
      <c r="L13" s="583" t="s">
        <v>564</v>
      </c>
      <c r="M13" s="2045"/>
      <c r="N13" s="2045"/>
      <c r="O13" s="2045"/>
      <c r="P13" s="2045"/>
      <c r="Q13" s="2045"/>
      <c r="R13" s="2045"/>
      <c r="S13" s="2045"/>
      <c r="T13" s="2045"/>
      <c r="U13" s="2045"/>
      <c r="V13" s="583" t="s">
        <v>965</v>
      </c>
      <c r="W13" s="2046" t="str">
        <f>IF(ISERROR(W12/M12*M13),"",ROUNDUP(W12/M12*M13,0))</f>
        <v/>
      </c>
      <c r="X13" s="2046"/>
      <c r="Y13" s="2046"/>
      <c r="Z13" s="2046"/>
      <c r="AA13" s="2046"/>
      <c r="AB13" s="2047"/>
      <c r="AC13" s="583" t="s">
        <v>966</v>
      </c>
      <c r="AD13" s="2046" t="str">
        <f>IF(ISERROR(M13-W13),"",M13-W13)</f>
        <v/>
      </c>
      <c r="AE13" s="2046"/>
      <c r="AF13" s="2046"/>
      <c r="AG13" s="2046"/>
      <c r="AH13" s="2047"/>
    </row>
    <row r="14" spans="1:35" ht="30" customHeight="1">
      <c r="B14" s="2043" t="s">
        <v>967</v>
      </c>
      <c r="C14" s="2044"/>
      <c r="D14" s="2044"/>
      <c r="E14" s="2044"/>
      <c r="F14" s="2044"/>
      <c r="G14" s="2044"/>
      <c r="H14" s="2044"/>
      <c r="I14" s="2044"/>
      <c r="J14" s="1982" t="s">
        <v>604</v>
      </c>
      <c r="K14" s="1986"/>
      <c r="L14" s="583" t="s">
        <v>564</v>
      </c>
      <c r="M14" s="2045"/>
      <c r="N14" s="2045"/>
      <c r="O14" s="2045"/>
      <c r="P14" s="2045"/>
      <c r="Q14" s="2045"/>
      <c r="R14" s="2045"/>
      <c r="S14" s="2045"/>
      <c r="T14" s="2045"/>
      <c r="U14" s="2045"/>
      <c r="V14" s="583" t="s">
        <v>968</v>
      </c>
      <c r="W14" s="2046"/>
      <c r="X14" s="2046"/>
      <c r="Y14" s="2046"/>
      <c r="Z14" s="2046"/>
      <c r="AA14" s="2046"/>
      <c r="AB14" s="2047"/>
      <c r="AC14" s="583" t="s">
        <v>969</v>
      </c>
      <c r="AD14" s="2046"/>
      <c r="AE14" s="2046"/>
      <c r="AF14" s="2046"/>
      <c r="AG14" s="2046"/>
      <c r="AH14" s="2047"/>
    </row>
    <row r="15" spans="1:35" ht="30" customHeight="1">
      <c r="B15" s="1981" t="s">
        <v>970</v>
      </c>
      <c r="C15" s="1982"/>
      <c r="D15" s="1982"/>
      <c r="E15" s="1982"/>
      <c r="F15" s="1982"/>
      <c r="G15" s="1982"/>
      <c r="H15" s="1982"/>
      <c r="I15" s="1982"/>
      <c r="J15" s="1982" t="s">
        <v>606</v>
      </c>
      <c r="K15" s="1986"/>
      <c r="L15" s="583" t="s">
        <v>564</v>
      </c>
      <c r="M15" s="2045" t="str">
        <f>IF(ISERROR(W12-W13-W14),"",W12-W13-W14)</f>
        <v/>
      </c>
      <c r="N15" s="2045"/>
      <c r="O15" s="2045"/>
      <c r="P15" s="2045"/>
      <c r="Q15" s="2045"/>
      <c r="R15" s="2045"/>
      <c r="S15" s="2045"/>
      <c r="T15" s="2045"/>
      <c r="U15" s="2045"/>
      <c r="V15" s="583" t="s">
        <v>971</v>
      </c>
      <c r="W15" s="2046"/>
      <c r="X15" s="2046"/>
      <c r="Y15" s="2046"/>
      <c r="Z15" s="2046"/>
      <c r="AA15" s="2046"/>
      <c r="AB15" s="2047"/>
      <c r="AC15" s="583"/>
      <c r="AD15" s="2045"/>
      <c r="AE15" s="2045"/>
      <c r="AF15" s="2045"/>
      <c r="AG15" s="2045"/>
      <c r="AH15" s="2048"/>
    </row>
    <row r="18" spans="1:35">
      <c r="A18" s="397"/>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row>
    <row r="19" spans="1:35">
      <c r="B19" s="24" t="s">
        <v>942</v>
      </c>
      <c r="D19" s="394" t="s">
        <v>569</v>
      </c>
      <c r="E19" s="24" t="s">
        <v>972</v>
      </c>
    </row>
    <row r="20" spans="1:35">
      <c r="D20" s="394"/>
      <c r="E20" s="584" t="s">
        <v>973</v>
      </c>
    </row>
    <row r="21" spans="1:35">
      <c r="E21" s="584" t="s">
        <v>974</v>
      </c>
    </row>
    <row r="22" spans="1:35">
      <c r="E22" s="584" t="s">
        <v>975</v>
      </c>
    </row>
    <row r="23" spans="1:35">
      <c r="E23" s="584"/>
    </row>
    <row r="24" spans="1:35">
      <c r="D24" s="394" t="s">
        <v>621</v>
      </c>
      <c r="E24" s="584" t="s">
        <v>976</v>
      </c>
    </row>
    <row r="25" spans="1:35">
      <c r="E25" s="584" t="s">
        <v>977</v>
      </c>
    </row>
  </sheetData>
  <mergeCells count="29">
    <mergeCell ref="A6:AI6"/>
    <mergeCell ref="B10:F10"/>
    <mergeCell ref="G10:K10"/>
    <mergeCell ref="L10:U11"/>
    <mergeCell ref="V10:AH10"/>
    <mergeCell ref="B11:F11"/>
    <mergeCell ref="G11:K11"/>
    <mergeCell ref="V11:AB11"/>
    <mergeCell ref="AC11:AH11"/>
    <mergeCell ref="B13:I13"/>
    <mergeCell ref="J13:K13"/>
    <mergeCell ref="M13:U13"/>
    <mergeCell ref="W13:AB13"/>
    <mergeCell ref="AD13:AH13"/>
    <mergeCell ref="B12:I12"/>
    <mergeCell ref="J12:K12"/>
    <mergeCell ref="M12:U12"/>
    <mergeCell ref="W12:AB12"/>
    <mergeCell ref="AD12:AH12"/>
    <mergeCell ref="B15:I15"/>
    <mergeCell ref="J15:K15"/>
    <mergeCell ref="M15:U15"/>
    <mergeCell ref="W15:AB15"/>
    <mergeCell ref="AD15:AH15"/>
    <mergeCell ref="B14:I14"/>
    <mergeCell ref="J14:K14"/>
    <mergeCell ref="M14:U14"/>
    <mergeCell ref="W14:AB14"/>
    <mergeCell ref="AD14:AH14"/>
  </mergeCells>
  <phoneticPr fontId="2"/>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2">
    <tabColor rgb="FFFFFF00"/>
    <pageSetUpPr fitToPage="1"/>
  </sheetPr>
  <dimension ref="A1:L20"/>
  <sheetViews>
    <sheetView showGridLines="0" view="pageBreakPreview" zoomScale="80" zoomScaleNormal="95" zoomScaleSheetLayoutView="80" workbookViewId="0"/>
  </sheetViews>
  <sheetFormatPr defaultColWidth="9" defaultRowHeight="18"/>
  <cols>
    <col min="1" max="1" width="10.1796875" style="16" bestFit="1" customWidth="1"/>
    <col min="2" max="2" width="9" style="16"/>
    <col min="3" max="3" width="16.6328125" style="16" customWidth="1"/>
    <col min="4" max="4" width="4.453125" style="16" bestFit="1" customWidth="1"/>
    <col min="5" max="11" width="8" style="16" customWidth="1"/>
    <col min="12" max="12" width="46.6328125" style="16" customWidth="1"/>
    <col min="13" max="16384" width="9" style="16"/>
  </cols>
  <sheetData>
    <row r="1" spans="1:12">
      <c r="A1" s="411"/>
      <c r="B1" s="411"/>
      <c r="C1" s="411"/>
      <c r="D1" s="411"/>
      <c r="E1" s="411"/>
      <c r="F1" s="411"/>
      <c r="G1" s="411"/>
      <c r="H1" s="411"/>
      <c r="I1" s="411"/>
      <c r="J1" s="411"/>
      <c r="K1" s="411"/>
      <c r="L1" s="411"/>
    </row>
    <row r="2" spans="1:12">
      <c r="A2" s="412" t="s">
        <v>640</v>
      </c>
      <c r="B2" s="413"/>
      <c r="C2" s="413"/>
      <c r="D2" s="413"/>
      <c r="E2" s="413"/>
      <c r="F2" s="413"/>
      <c r="G2" s="413"/>
      <c r="H2" s="413"/>
      <c r="I2" s="413"/>
      <c r="J2" s="413"/>
      <c r="K2" s="413"/>
      <c r="L2" s="413"/>
    </row>
    <row r="3" spans="1:12">
      <c r="A3" s="414" t="str">
        <f>入力用!B6</f>
        <v>■■事業 ●●地区 ▲-▲工区</v>
      </c>
      <c r="B3" s="413"/>
      <c r="C3" s="411"/>
      <c r="D3" s="411"/>
      <c r="E3" s="411"/>
      <c r="F3" s="411"/>
      <c r="G3" s="411"/>
      <c r="H3" s="411"/>
      <c r="I3" s="411"/>
      <c r="J3" s="414"/>
      <c r="K3" s="411"/>
      <c r="L3" s="415">
        <f>入力用!B20</f>
        <v>0</v>
      </c>
    </row>
    <row r="4" spans="1:12" ht="44">
      <c r="A4" s="416" t="s">
        <v>641</v>
      </c>
      <c r="B4" s="416" t="s">
        <v>642</v>
      </c>
      <c r="C4" s="416" t="s">
        <v>643</v>
      </c>
      <c r="D4" s="416" t="s">
        <v>644</v>
      </c>
      <c r="E4" s="416" t="s">
        <v>645</v>
      </c>
      <c r="F4" s="416" t="s">
        <v>646</v>
      </c>
      <c r="G4" s="416" t="s">
        <v>647</v>
      </c>
      <c r="H4" s="416" t="s">
        <v>648</v>
      </c>
      <c r="I4" s="416" t="s">
        <v>649</v>
      </c>
      <c r="J4" s="416" t="s">
        <v>650</v>
      </c>
      <c r="K4" s="416" t="s">
        <v>651</v>
      </c>
      <c r="L4" s="416" t="s">
        <v>652</v>
      </c>
    </row>
    <row r="5" spans="1:12" ht="27" customHeight="1">
      <c r="A5" s="417"/>
      <c r="B5" s="417"/>
      <c r="C5" s="417"/>
      <c r="D5" s="417"/>
      <c r="E5" s="417"/>
      <c r="F5" s="417"/>
      <c r="G5" s="417"/>
      <c r="H5" s="417"/>
      <c r="I5" s="417"/>
      <c r="J5" s="417"/>
      <c r="K5" s="417"/>
      <c r="L5" s="417"/>
    </row>
    <row r="6" spans="1:12" ht="27" customHeight="1">
      <c r="A6" s="417"/>
      <c r="B6" s="417"/>
      <c r="C6" s="417"/>
      <c r="D6" s="417"/>
      <c r="E6" s="417"/>
      <c r="F6" s="417"/>
      <c r="G6" s="417"/>
      <c r="H6" s="417"/>
      <c r="I6" s="417"/>
      <c r="J6" s="417"/>
      <c r="K6" s="417"/>
      <c r="L6" s="417"/>
    </row>
    <row r="7" spans="1:12" ht="27" customHeight="1">
      <c r="A7" s="417"/>
      <c r="B7" s="417"/>
      <c r="C7" s="417"/>
      <c r="D7" s="417"/>
      <c r="E7" s="417"/>
      <c r="F7" s="417"/>
      <c r="G7" s="417"/>
      <c r="H7" s="417"/>
      <c r="I7" s="417"/>
      <c r="J7" s="417"/>
      <c r="K7" s="417"/>
      <c r="L7" s="417"/>
    </row>
    <row r="8" spans="1:12" ht="27" customHeight="1">
      <c r="A8" s="417"/>
      <c r="B8" s="417"/>
      <c r="C8" s="417"/>
      <c r="D8" s="417"/>
      <c r="E8" s="417"/>
      <c r="F8" s="417"/>
      <c r="G8" s="417"/>
      <c r="H8" s="417"/>
      <c r="I8" s="417"/>
      <c r="J8" s="417"/>
      <c r="K8" s="417"/>
      <c r="L8" s="417"/>
    </row>
    <row r="9" spans="1:12" ht="27" customHeight="1">
      <c r="A9" s="417"/>
      <c r="B9" s="417"/>
      <c r="C9" s="417"/>
      <c r="D9" s="417"/>
      <c r="E9" s="417"/>
      <c r="F9" s="417"/>
      <c r="G9" s="417"/>
      <c r="H9" s="417"/>
      <c r="I9" s="417"/>
      <c r="J9" s="417"/>
      <c r="K9" s="417"/>
      <c r="L9" s="417"/>
    </row>
    <row r="10" spans="1:12" ht="27" customHeight="1">
      <c r="A10" s="417"/>
      <c r="B10" s="417"/>
      <c r="C10" s="417"/>
      <c r="D10" s="417"/>
      <c r="E10" s="417"/>
      <c r="F10" s="417"/>
      <c r="G10" s="417"/>
      <c r="H10" s="417"/>
      <c r="I10" s="417"/>
      <c r="J10" s="417"/>
      <c r="K10" s="417"/>
      <c r="L10" s="417"/>
    </row>
    <row r="11" spans="1:12" ht="27" customHeight="1">
      <c r="A11" s="417"/>
      <c r="B11" s="417"/>
      <c r="C11" s="417"/>
      <c r="D11" s="417"/>
      <c r="E11" s="417"/>
      <c r="F11" s="417"/>
      <c r="G11" s="417"/>
      <c r="H11" s="417"/>
      <c r="I11" s="417"/>
      <c r="J11" s="417"/>
      <c r="K11" s="417"/>
      <c r="L11" s="417"/>
    </row>
    <row r="12" spans="1:12" ht="27" customHeight="1">
      <c r="A12" s="417"/>
      <c r="B12" s="417"/>
      <c r="C12" s="417"/>
      <c r="D12" s="417"/>
      <c r="E12" s="417"/>
      <c r="F12" s="417"/>
      <c r="G12" s="417"/>
      <c r="H12" s="417"/>
      <c r="I12" s="417"/>
      <c r="J12" s="417"/>
      <c r="K12" s="417"/>
      <c r="L12" s="417"/>
    </row>
    <row r="13" spans="1:12" ht="27" customHeight="1">
      <c r="A13" s="417"/>
      <c r="B13" s="417"/>
      <c r="C13" s="417"/>
      <c r="D13" s="417"/>
      <c r="E13" s="417"/>
      <c r="F13" s="417"/>
      <c r="G13" s="417"/>
      <c r="H13" s="417"/>
      <c r="I13" s="417"/>
      <c r="J13" s="417"/>
      <c r="K13" s="417"/>
      <c r="L13" s="417"/>
    </row>
    <row r="14" spans="1:12" ht="27" customHeight="1">
      <c r="A14" s="417"/>
      <c r="B14" s="417"/>
      <c r="C14" s="417"/>
      <c r="D14" s="417"/>
      <c r="E14" s="417"/>
      <c r="F14" s="417"/>
      <c r="G14" s="417"/>
      <c r="H14" s="417"/>
      <c r="I14" s="417"/>
      <c r="J14" s="417"/>
      <c r="K14" s="417"/>
      <c r="L14" s="417"/>
    </row>
    <row r="15" spans="1:12" ht="27" customHeight="1">
      <c r="A15" s="417"/>
      <c r="B15" s="417"/>
      <c r="C15" s="417"/>
      <c r="D15" s="417"/>
      <c r="E15" s="417"/>
      <c r="F15" s="417"/>
      <c r="G15" s="417"/>
      <c r="H15" s="417"/>
      <c r="I15" s="417"/>
      <c r="J15" s="417"/>
      <c r="K15" s="417"/>
      <c r="L15" s="417"/>
    </row>
    <row r="16" spans="1:12" ht="27" customHeight="1">
      <c r="A16" s="417"/>
      <c r="B16" s="417"/>
      <c r="C16" s="417"/>
      <c r="D16" s="417"/>
      <c r="E16" s="417"/>
      <c r="F16" s="417"/>
      <c r="G16" s="417"/>
      <c r="H16" s="417"/>
      <c r="I16" s="417"/>
      <c r="J16" s="417"/>
      <c r="K16" s="417"/>
      <c r="L16" s="417"/>
    </row>
    <row r="17" spans="1:12" ht="27" customHeight="1">
      <c r="A17" s="417"/>
      <c r="B17" s="417"/>
      <c r="C17" s="417"/>
      <c r="D17" s="417"/>
      <c r="E17" s="417"/>
      <c r="F17" s="417"/>
      <c r="G17" s="417"/>
      <c r="H17" s="417"/>
      <c r="I17" s="417"/>
      <c r="J17" s="417"/>
      <c r="K17" s="417"/>
      <c r="L17" s="417"/>
    </row>
    <row r="18" spans="1:12" ht="27" customHeight="1">
      <c r="A18" s="417" t="s">
        <v>653</v>
      </c>
      <c r="B18" s="417"/>
      <c r="C18" s="417"/>
      <c r="D18" s="417"/>
      <c r="E18" s="417"/>
      <c r="F18" s="417"/>
      <c r="G18" s="417"/>
      <c r="H18" s="417"/>
      <c r="I18" s="417"/>
      <c r="J18" s="417"/>
      <c r="K18" s="417"/>
      <c r="L18" s="417"/>
    </row>
    <row r="19" spans="1:12" ht="27" customHeight="1">
      <c r="A19" s="417" t="s">
        <v>654</v>
      </c>
      <c r="B19" s="417"/>
      <c r="C19" s="417"/>
      <c r="D19" s="417"/>
      <c r="E19" s="417"/>
      <c r="F19" s="417"/>
      <c r="G19" s="417"/>
      <c r="H19" s="417"/>
      <c r="I19" s="417"/>
      <c r="J19" s="417"/>
      <c r="K19" s="417"/>
      <c r="L19" s="417"/>
    </row>
    <row r="20" spans="1:12">
      <c r="A20" s="418"/>
      <c r="B20" s="418"/>
      <c r="C20" s="418"/>
      <c r="D20" s="418"/>
      <c r="E20" s="418"/>
      <c r="F20" s="418"/>
      <c r="G20" s="418"/>
      <c r="H20" s="418"/>
      <c r="I20" s="418"/>
      <c r="J20" s="418"/>
      <c r="K20" s="418"/>
      <c r="L20" s="418"/>
    </row>
  </sheetData>
  <phoneticPr fontId="2"/>
  <printOptions horizontalCentered="1"/>
  <pageMargins left="0.70866141732283472" right="0.70866141732283472" top="0.74803149606299213" bottom="0.74803149606299213" header="0.31496062992125984" footer="0.31496062992125984"/>
  <pageSetup paperSize="9" scale="94" orientation="landscape" r:id="rId1"/>
  <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72">
    <tabColor rgb="FFFFFF00"/>
  </sheetPr>
  <dimension ref="A1:AI53"/>
  <sheetViews>
    <sheetView showGridLines="0" view="pageBreakPreview" zoomScale="80" zoomScaleNormal="100" zoomScaleSheetLayoutView="80" workbookViewId="0"/>
  </sheetViews>
  <sheetFormatPr defaultColWidth="2.36328125" defaultRowHeight="13"/>
  <cols>
    <col min="1" max="16384" width="2.36328125" style="528"/>
  </cols>
  <sheetData>
    <row r="1" spans="1:35">
      <c r="A1" s="528" t="s">
        <v>979</v>
      </c>
    </row>
    <row r="3" spans="1:35">
      <c r="Z3" s="562" t="s">
        <v>556</v>
      </c>
      <c r="AA3" s="1967"/>
      <c r="AB3" s="1967"/>
      <c r="AC3" s="1967"/>
      <c r="AD3" s="1967"/>
      <c r="AE3" s="1967"/>
      <c r="AF3" s="1967"/>
      <c r="AG3" s="1967"/>
      <c r="AH3" s="1967"/>
      <c r="AI3" s="1967"/>
    </row>
    <row r="4" spans="1:35">
      <c r="Z4" s="562"/>
      <c r="AB4" s="582"/>
      <c r="AC4" s="582"/>
      <c r="AD4" s="582"/>
      <c r="AE4" s="582"/>
      <c r="AF4" s="582"/>
      <c r="AG4" s="582"/>
      <c r="AH4" s="582"/>
      <c r="AI4" s="582"/>
    </row>
    <row r="6" spans="1:35">
      <c r="A6" s="528" t="s">
        <v>980</v>
      </c>
    </row>
    <row r="7" spans="1:35">
      <c r="B7" s="528">
        <f>入力用!B15</f>
        <v>0</v>
      </c>
    </row>
    <row r="8" spans="1:35">
      <c r="G8" s="2086" t="str">
        <f>入力用!B16</f>
        <v>□□　□□</v>
      </c>
      <c r="H8" s="2086"/>
      <c r="I8" s="2086"/>
      <c r="J8" s="2086"/>
      <c r="K8" s="2086"/>
      <c r="L8" s="2086"/>
      <c r="M8" s="2086"/>
      <c r="N8" s="2086"/>
      <c r="O8" s="2086"/>
      <c r="P8" s="528" t="s">
        <v>114</v>
      </c>
    </row>
    <row r="9" spans="1:35">
      <c r="G9" s="796"/>
      <c r="H9" s="796"/>
      <c r="I9" s="796"/>
      <c r="J9" s="796"/>
      <c r="K9" s="796"/>
      <c r="L9" s="796"/>
      <c r="M9" s="796"/>
      <c r="N9" s="796"/>
      <c r="O9" s="796"/>
    </row>
    <row r="11" spans="1:35">
      <c r="T11" s="528" t="s">
        <v>981</v>
      </c>
      <c r="Y11" s="1973">
        <f>入力用!B21</f>
        <v>0</v>
      </c>
      <c r="Z11" s="1973"/>
      <c r="AA11" s="1973"/>
      <c r="AB11" s="1973"/>
      <c r="AC11" s="1973"/>
      <c r="AD11" s="1973"/>
      <c r="AE11" s="1973"/>
      <c r="AF11" s="1973"/>
      <c r="AG11" s="1973"/>
      <c r="AH11" s="2084"/>
      <c r="AI11" s="2084"/>
    </row>
    <row r="12" spans="1:35">
      <c r="Y12" s="1973">
        <f>入力用!B20</f>
        <v>0</v>
      </c>
      <c r="Z12" s="1973"/>
      <c r="AA12" s="1973"/>
      <c r="AB12" s="1973"/>
      <c r="AC12" s="1973"/>
      <c r="AD12" s="1973"/>
      <c r="AE12" s="1973"/>
      <c r="AF12" s="1973"/>
      <c r="AG12" s="1973"/>
      <c r="AH12" s="2084" t="s">
        <v>659</v>
      </c>
      <c r="AI12" s="2084"/>
    </row>
    <row r="13" spans="1:35">
      <c r="Y13" s="1973">
        <f>入力用!B22</f>
        <v>0</v>
      </c>
      <c r="Z13" s="1973"/>
      <c r="AA13" s="1973"/>
      <c r="AB13" s="1973"/>
      <c r="AC13" s="1973"/>
      <c r="AD13" s="1973"/>
      <c r="AE13" s="1973"/>
      <c r="AF13" s="1973"/>
      <c r="AG13" s="1973"/>
      <c r="AH13" s="792"/>
      <c r="AI13" s="792"/>
    </row>
    <row r="16" spans="1:35" ht="30" customHeight="1">
      <c r="A16" s="2085" t="s">
        <v>982</v>
      </c>
      <c r="B16" s="2085"/>
      <c r="C16" s="2085"/>
      <c r="D16" s="2085"/>
      <c r="E16" s="2085"/>
      <c r="F16" s="2085"/>
      <c r="G16" s="2085"/>
      <c r="H16" s="2085"/>
      <c r="I16" s="2085"/>
      <c r="J16" s="2085"/>
      <c r="K16" s="2085"/>
      <c r="L16" s="2085"/>
      <c r="M16" s="2085"/>
      <c r="N16" s="2085"/>
      <c r="O16" s="2085"/>
      <c r="P16" s="2085"/>
      <c r="Q16" s="2085"/>
      <c r="R16" s="2085"/>
      <c r="S16" s="2085"/>
      <c r="T16" s="2085"/>
      <c r="U16" s="2085"/>
      <c r="V16" s="2085"/>
      <c r="W16" s="2085"/>
      <c r="X16" s="2085"/>
      <c r="Y16" s="2085"/>
      <c r="Z16" s="2085"/>
      <c r="AA16" s="2085"/>
      <c r="AB16" s="2085"/>
      <c r="AC16" s="2085"/>
      <c r="AD16" s="2085"/>
      <c r="AE16" s="2085"/>
      <c r="AF16" s="2085"/>
      <c r="AG16" s="2085"/>
      <c r="AH16" s="2085"/>
      <c r="AI16" s="2085"/>
    </row>
    <row r="20" spans="1:35">
      <c r="A20" s="565" t="s">
        <v>983</v>
      </c>
      <c r="B20" s="565"/>
      <c r="C20" s="565"/>
      <c r="D20" s="565"/>
      <c r="E20" s="565"/>
      <c r="F20" s="565"/>
      <c r="G20" s="565"/>
      <c r="H20" s="565"/>
      <c r="I20" s="565"/>
      <c r="J20" s="565"/>
      <c r="K20" s="565"/>
      <c r="L20" s="565"/>
      <c r="M20" s="565"/>
      <c r="N20" s="565"/>
      <c r="O20" s="565"/>
      <c r="P20" s="565"/>
      <c r="Q20" s="565"/>
      <c r="R20" s="565"/>
      <c r="S20" s="565"/>
      <c r="T20" s="565"/>
      <c r="U20" s="565"/>
      <c r="V20" s="565"/>
      <c r="W20" s="565"/>
      <c r="X20" s="565"/>
      <c r="Y20" s="565"/>
      <c r="Z20" s="565"/>
      <c r="AA20" s="565"/>
      <c r="AB20" s="565"/>
      <c r="AC20" s="565"/>
      <c r="AD20" s="565"/>
      <c r="AE20" s="565"/>
      <c r="AF20" s="565"/>
      <c r="AG20" s="565"/>
      <c r="AH20" s="565"/>
      <c r="AI20" s="565"/>
    </row>
    <row r="24" spans="1:35">
      <c r="A24" s="2084" t="s">
        <v>938</v>
      </c>
      <c r="B24" s="2084"/>
      <c r="C24" s="2084"/>
      <c r="D24" s="2084"/>
      <c r="E24" s="2084"/>
      <c r="F24" s="2084"/>
      <c r="G24" s="2084"/>
      <c r="H24" s="2084"/>
      <c r="I24" s="2084"/>
      <c r="J24" s="2084"/>
      <c r="K24" s="2084"/>
      <c r="L24" s="2084"/>
      <c r="M24" s="2084"/>
      <c r="N24" s="2084"/>
      <c r="O24" s="2084"/>
      <c r="P24" s="2084"/>
      <c r="Q24" s="2084"/>
      <c r="R24" s="2084"/>
      <c r="S24" s="2084"/>
      <c r="T24" s="2084"/>
      <c r="U24" s="2084"/>
      <c r="V24" s="2084"/>
      <c r="W24" s="2084"/>
      <c r="X24" s="2084"/>
      <c r="Y24" s="2084"/>
      <c r="Z24" s="2084"/>
      <c r="AA24" s="2084"/>
      <c r="AB24" s="2084"/>
      <c r="AC24" s="2084"/>
      <c r="AD24" s="2084"/>
      <c r="AE24" s="2084"/>
      <c r="AF24" s="2084"/>
      <c r="AG24" s="2084"/>
      <c r="AH24" s="2084"/>
      <c r="AI24" s="2084"/>
    </row>
    <row r="26" spans="1:35">
      <c r="A26" s="2058" t="s">
        <v>984</v>
      </c>
      <c r="B26" s="2059"/>
      <c r="C26" s="2059"/>
      <c r="D26" s="2059"/>
      <c r="E26" s="2059"/>
      <c r="F26" s="2059"/>
      <c r="G26" s="2059"/>
      <c r="H26" s="2060"/>
      <c r="I26" s="2078" t="str">
        <f>入力用!B6</f>
        <v>■■事業 ●●地区 ▲-▲工区</v>
      </c>
      <c r="J26" s="2079"/>
      <c r="K26" s="2079"/>
      <c r="L26" s="2079"/>
      <c r="M26" s="2079"/>
      <c r="N26" s="2079"/>
      <c r="O26" s="2079"/>
      <c r="P26" s="2079"/>
      <c r="Q26" s="2079"/>
      <c r="R26" s="2079"/>
      <c r="S26" s="2079"/>
      <c r="T26" s="2079"/>
      <c r="U26" s="2079"/>
      <c r="V26" s="2079"/>
      <c r="W26" s="2079"/>
      <c r="X26" s="2079"/>
      <c r="Y26" s="2079"/>
      <c r="Z26" s="2079"/>
      <c r="AA26" s="2079"/>
      <c r="AB26" s="2079"/>
      <c r="AC26" s="2079"/>
      <c r="AD26" s="2079"/>
      <c r="AE26" s="2079"/>
      <c r="AF26" s="2079"/>
      <c r="AG26" s="2079"/>
      <c r="AH26" s="2079"/>
      <c r="AI26" s="2080"/>
    </row>
    <row r="27" spans="1:35">
      <c r="A27" s="2058"/>
      <c r="B27" s="2059"/>
      <c r="C27" s="2059"/>
      <c r="D27" s="2059"/>
      <c r="E27" s="2059"/>
      <c r="F27" s="2059"/>
      <c r="G27" s="2059"/>
      <c r="H27" s="2060"/>
      <c r="I27" s="2078"/>
      <c r="J27" s="2079"/>
      <c r="K27" s="2079"/>
      <c r="L27" s="2079"/>
      <c r="M27" s="2079"/>
      <c r="N27" s="2079"/>
      <c r="O27" s="2079"/>
      <c r="P27" s="2079"/>
      <c r="Q27" s="2079"/>
      <c r="R27" s="2079"/>
      <c r="S27" s="2079"/>
      <c r="T27" s="2079"/>
      <c r="U27" s="2079"/>
      <c r="V27" s="2079"/>
      <c r="W27" s="2079"/>
      <c r="X27" s="2079"/>
      <c r="Y27" s="2079"/>
      <c r="Z27" s="2079"/>
      <c r="AA27" s="2079"/>
      <c r="AB27" s="2079"/>
      <c r="AC27" s="2079"/>
      <c r="AD27" s="2079"/>
      <c r="AE27" s="2079"/>
      <c r="AF27" s="2079"/>
      <c r="AG27" s="2079"/>
      <c r="AH27" s="2079"/>
      <c r="AI27" s="2080"/>
    </row>
    <row r="28" spans="1:35">
      <c r="A28" s="2058" t="s">
        <v>985</v>
      </c>
      <c r="B28" s="2059"/>
      <c r="C28" s="2059"/>
      <c r="D28" s="2059"/>
      <c r="E28" s="2059"/>
      <c r="F28" s="2059"/>
      <c r="G28" s="2059"/>
      <c r="H28" s="2060"/>
      <c r="I28" s="2081">
        <f>入力用!B8</f>
        <v>46113</v>
      </c>
      <c r="J28" s="2082"/>
      <c r="K28" s="2082"/>
      <c r="L28" s="2082"/>
      <c r="M28" s="2082"/>
      <c r="N28" s="2082"/>
      <c r="O28" s="2082"/>
      <c r="P28" s="2082"/>
      <c r="Q28" s="2082"/>
      <c r="R28" s="2082"/>
      <c r="S28" s="2082"/>
      <c r="T28" s="2082"/>
      <c r="U28" s="2082"/>
      <c r="V28" s="2082"/>
      <c r="W28" s="2082"/>
      <c r="X28" s="2082"/>
      <c r="Y28" s="2082"/>
      <c r="Z28" s="2082"/>
      <c r="AA28" s="2082"/>
      <c r="AB28" s="2082"/>
      <c r="AC28" s="2082"/>
      <c r="AD28" s="2082"/>
      <c r="AE28" s="2082"/>
      <c r="AF28" s="2082"/>
      <c r="AG28" s="2082"/>
      <c r="AH28" s="2082"/>
      <c r="AI28" s="2083"/>
    </row>
    <row r="29" spans="1:35">
      <c r="A29" s="2058"/>
      <c r="B29" s="2059"/>
      <c r="C29" s="2059"/>
      <c r="D29" s="2059"/>
      <c r="E29" s="2059"/>
      <c r="F29" s="2059"/>
      <c r="G29" s="2059"/>
      <c r="H29" s="2060"/>
      <c r="I29" s="2081"/>
      <c r="J29" s="2082"/>
      <c r="K29" s="2082"/>
      <c r="L29" s="2082"/>
      <c r="M29" s="2082"/>
      <c r="N29" s="2082"/>
      <c r="O29" s="2082"/>
      <c r="P29" s="2082"/>
      <c r="Q29" s="2082"/>
      <c r="R29" s="2082"/>
      <c r="S29" s="2082"/>
      <c r="T29" s="2082"/>
      <c r="U29" s="2082"/>
      <c r="V29" s="2082"/>
      <c r="W29" s="2082"/>
      <c r="X29" s="2082"/>
      <c r="Y29" s="2082"/>
      <c r="Z29" s="2082"/>
      <c r="AA29" s="2082"/>
      <c r="AB29" s="2082"/>
      <c r="AC29" s="2082"/>
      <c r="AD29" s="2082"/>
      <c r="AE29" s="2082"/>
      <c r="AF29" s="2082"/>
      <c r="AG29" s="2082"/>
      <c r="AH29" s="2082"/>
      <c r="AI29" s="2083"/>
    </row>
    <row r="30" spans="1:35">
      <c r="A30" s="2058" t="s">
        <v>986</v>
      </c>
      <c r="B30" s="2059"/>
      <c r="C30" s="2059"/>
      <c r="D30" s="2059"/>
      <c r="E30" s="2059"/>
      <c r="F30" s="2059"/>
      <c r="G30" s="2059"/>
      <c r="H30" s="2060"/>
      <c r="I30" s="2061" t="s">
        <v>118</v>
      </c>
      <c r="J30" s="2062"/>
      <c r="K30" s="2062"/>
      <c r="L30" s="2062"/>
      <c r="M30" s="2062"/>
      <c r="N30" s="2062"/>
      <c r="O30" s="2063">
        <f>入力用!B9</f>
        <v>46114</v>
      </c>
      <c r="P30" s="2063"/>
      <c r="Q30" s="2063"/>
      <c r="R30" s="2063"/>
      <c r="S30" s="2063"/>
      <c r="T30" s="2063"/>
      <c r="U30" s="2063"/>
      <c r="V30" s="2063"/>
      <c r="W30" s="2063"/>
      <c r="X30" s="2063"/>
      <c r="Y30" s="2063"/>
      <c r="Z30" s="2063"/>
      <c r="AA30" s="2063"/>
      <c r="AB30" s="2063"/>
      <c r="AC30" s="2063"/>
      <c r="AD30" s="2063"/>
      <c r="AE30" s="2063"/>
      <c r="AF30" s="2063"/>
      <c r="AG30" s="2063"/>
      <c r="AH30" s="2063"/>
      <c r="AI30" s="2064"/>
    </row>
    <row r="31" spans="1:35">
      <c r="A31" s="2058"/>
      <c r="B31" s="2059"/>
      <c r="C31" s="2059"/>
      <c r="D31" s="2059"/>
      <c r="E31" s="2059"/>
      <c r="F31" s="2059"/>
      <c r="G31" s="2059"/>
      <c r="H31" s="2060"/>
      <c r="I31" s="2065" t="s">
        <v>119</v>
      </c>
      <c r="J31" s="2066"/>
      <c r="K31" s="2066"/>
      <c r="L31" s="2066"/>
      <c r="M31" s="2066"/>
      <c r="N31" s="2066"/>
      <c r="O31" s="2067"/>
      <c r="P31" s="2067"/>
      <c r="Q31" s="2067"/>
      <c r="R31" s="2067"/>
      <c r="S31" s="2067"/>
      <c r="T31" s="2067"/>
      <c r="U31" s="2067"/>
      <c r="V31" s="2067"/>
      <c r="W31" s="2067"/>
      <c r="X31" s="2067"/>
      <c r="Y31" s="2067"/>
      <c r="Z31" s="2067"/>
      <c r="AA31" s="2067"/>
      <c r="AB31" s="2067"/>
      <c r="AC31" s="2067"/>
      <c r="AD31" s="2067"/>
      <c r="AE31" s="2067"/>
      <c r="AF31" s="2067"/>
      <c r="AG31" s="2067"/>
      <c r="AH31" s="2067"/>
      <c r="AI31" s="2068"/>
    </row>
    <row r="32" spans="1:35">
      <c r="A32" s="2058" t="s">
        <v>987</v>
      </c>
      <c r="B32" s="2059"/>
      <c r="C32" s="2059"/>
      <c r="D32" s="2059"/>
      <c r="E32" s="2059"/>
      <c r="F32" s="2059"/>
      <c r="G32" s="2059"/>
      <c r="H32" s="2060"/>
      <c r="I32" s="2061" t="s">
        <v>118</v>
      </c>
      <c r="J32" s="2062"/>
      <c r="K32" s="2062"/>
      <c r="L32" s="2062"/>
      <c r="M32" s="2062"/>
      <c r="N32" s="2062"/>
      <c r="O32" s="2063">
        <f>入力用!B9</f>
        <v>46114</v>
      </c>
      <c r="P32" s="2063"/>
      <c r="Q32" s="2063"/>
      <c r="R32" s="2063"/>
      <c r="S32" s="2063"/>
      <c r="T32" s="2063"/>
      <c r="U32" s="2063"/>
      <c r="V32" s="2063"/>
      <c r="W32" s="2063"/>
      <c r="X32" s="2063"/>
      <c r="Y32" s="2063"/>
      <c r="Z32" s="2063"/>
      <c r="AA32" s="2063"/>
      <c r="AB32" s="2063"/>
      <c r="AC32" s="2063"/>
      <c r="AD32" s="2063"/>
      <c r="AE32" s="2063"/>
      <c r="AF32" s="2063"/>
      <c r="AG32" s="2063"/>
      <c r="AH32" s="2063"/>
      <c r="AI32" s="2064"/>
    </row>
    <row r="33" spans="1:35">
      <c r="A33" s="2058"/>
      <c r="B33" s="2059"/>
      <c r="C33" s="2059"/>
      <c r="D33" s="2059"/>
      <c r="E33" s="2059"/>
      <c r="F33" s="2059"/>
      <c r="G33" s="2059"/>
      <c r="H33" s="2060"/>
      <c r="I33" s="2065" t="s">
        <v>119</v>
      </c>
      <c r="J33" s="2066"/>
      <c r="K33" s="2066"/>
      <c r="L33" s="2066"/>
      <c r="M33" s="2066"/>
      <c r="N33" s="2066"/>
      <c r="O33" s="2067"/>
      <c r="P33" s="2067"/>
      <c r="Q33" s="2067"/>
      <c r="R33" s="2067"/>
      <c r="S33" s="2067"/>
      <c r="T33" s="2067"/>
      <c r="U33" s="2067"/>
      <c r="V33" s="2067"/>
      <c r="W33" s="2067"/>
      <c r="X33" s="2067"/>
      <c r="Y33" s="2067"/>
      <c r="Z33" s="2067"/>
      <c r="AA33" s="2067"/>
      <c r="AB33" s="2067"/>
      <c r="AC33" s="2067"/>
      <c r="AD33" s="2067"/>
      <c r="AE33" s="2067"/>
      <c r="AF33" s="2067"/>
      <c r="AG33" s="2067"/>
      <c r="AH33" s="2067"/>
      <c r="AI33" s="2068"/>
    </row>
    <row r="34" spans="1:35">
      <c r="A34" s="2058" t="s">
        <v>988</v>
      </c>
      <c r="B34" s="2059"/>
      <c r="C34" s="2059"/>
      <c r="D34" s="2059"/>
      <c r="E34" s="2059"/>
      <c r="F34" s="2059"/>
      <c r="G34" s="2059"/>
      <c r="H34" s="2060"/>
      <c r="I34" s="2069"/>
      <c r="J34" s="2070"/>
      <c r="K34" s="2070"/>
      <c r="L34" s="2070"/>
      <c r="M34" s="2070"/>
      <c r="N34" s="2070"/>
      <c r="O34" s="2070"/>
      <c r="P34" s="2070"/>
      <c r="Q34" s="2070"/>
      <c r="R34" s="2070"/>
      <c r="S34" s="2070"/>
      <c r="T34" s="2070"/>
      <c r="U34" s="2070"/>
      <c r="V34" s="2070"/>
      <c r="W34" s="2070"/>
      <c r="X34" s="2070"/>
      <c r="Y34" s="2070"/>
      <c r="Z34" s="2070"/>
      <c r="AA34" s="2070"/>
      <c r="AB34" s="2070"/>
      <c r="AC34" s="2070"/>
      <c r="AD34" s="2070"/>
      <c r="AE34" s="2070"/>
      <c r="AF34" s="2070"/>
      <c r="AG34" s="2070"/>
      <c r="AH34" s="2070"/>
      <c r="AI34" s="2071"/>
    </row>
    <row r="35" spans="1:35">
      <c r="A35" s="2058"/>
      <c r="B35" s="2059"/>
      <c r="C35" s="2059"/>
      <c r="D35" s="2059"/>
      <c r="E35" s="2059"/>
      <c r="F35" s="2059"/>
      <c r="G35" s="2059"/>
      <c r="H35" s="2060"/>
      <c r="I35" s="2072"/>
      <c r="J35" s="2073"/>
      <c r="K35" s="2073"/>
      <c r="L35" s="2073"/>
      <c r="M35" s="2073"/>
      <c r="N35" s="2073"/>
      <c r="O35" s="2073"/>
      <c r="P35" s="2073"/>
      <c r="Q35" s="2073"/>
      <c r="R35" s="2073"/>
      <c r="S35" s="2073"/>
      <c r="T35" s="2073"/>
      <c r="U35" s="2073"/>
      <c r="V35" s="2073"/>
      <c r="W35" s="2073"/>
      <c r="X35" s="2073"/>
      <c r="Y35" s="2073"/>
      <c r="Z35" s="2073"/>
      <c r="AA35" s="2073"/>
      <c r="AB35" s="2073"/>
      <c r="AC35" s="2073"/>
      <c r="AD35" s="2073"/>
      <c r="AE35" s="2073"/>
      <c r="AF35" s="2073"/>
      <c r="AG35" s="2073"/>
      <c r="AH35" s="2073"/>
      <c r="AI35" s="2074"/>
    </row>
    <row r="36" spans="1:35">
      <c r="A36" s="2058"/>
      <c r="B36" s="2059"/>
      <c r="C36" s="2059"/>
      <c r="D36" s="2059"/>
      <c r="E36" s="2059"/>
      <c r="F36" s="2059"/>
      <c r="G36" s="2059"/>
      <c r="H36" s="2060"/>
      <c r="I36" s="2072"/>
      <c r="J36" s="2073"/>
      <c r="K36" s="2073"/>
      <c r="L36" s="2073"/>
      <c r="M36" s="2073"/>
      <c r="N36" s="2073"/>
      <c r="O36" s="2073"/>
      <c r="P36" s="2073"/>
      <c r="Q36" s="2073"/>
      <c r="R36" s="2073"/>
      <c r="S36" s="2073"/>
      <c r="T36" s="2073"/>
      <c r="U36" s="2073"/>
      <c r="V36" s="2073"/>
      <c r="W36" s="2073"/>
      <c r="X36" s="2073"/>
      <c r="Y36" s="2073"/>
      <c r="Z36" s="2073"/>
      <c r="AA36" s="2073"/>
      <c r="AB36" s="2073"/>
      <c r="AC36" s="2073"/>
      <c r="AD36" s="2073"/>
      <c r="AE36" s="2073"/>
      <c r="AF36" s="2073"/>
      <c r="AG36" s="2073"/>
      <c r="AH36" s="2073"/>
      <c r="AI36" s="2074"/>
    </row>
    <row r="37" spans="1:35">
      <c r="A37" s="2058"/>
      <c r="B37" s="2059"/>
      <c r="C37" s="2059"/>
      <c r="D37" s="2059"/>
      <c r="E37" s="2059"/>
      <c r="F37" s="2059"/>
      <c r="G37" s="2059"/>
      <c r="H37" s="2060"/>
      <c r="I37" s="2072"/>
      <c r="J37" s="2073"/>
      <c r="K37" s="2073"/>
      <c r="L37" s="2073"/>
      <c r="M37" s="2073"/>
      <c r="N37" s="2073"/>
      <c r="O37" s="2073"/>
      <c r="P37" s="2073"/>
      <c r="Q37" s="2073"/>
      <c r="R37" s="2073"/>
      <c r="S37" s="2073"/>
      <c r="T37" s="2073"/>
      <c r="U37" s="2073"/>
      <c r="V37" s="2073"/>
      <c r="W37" s="2073"/>
      <c r="X37" s="2073"/>
      <c r="Y37" s="2073"/>
      <c r="Z37" s="2073"/>
      <c r="AA37" s="2073"/>
      <c r="AB37" s="2073"/>
      <c r="AC37" s="2073"/>
      <c r="AD37" s="2073"/>
      <c r="AE37" s="2073"/>
      <c r="AF37" s="2073"/>
      <c r="AG37" s="2073"/>
      <c r="AH37" s="2073"/>
      <c r="AI37" s="2074"/>
    </row>
    <row r="38" spans="1:35">
      <c r="A38" s="2058"/>
      <c r="B38" s="2059"/>
      <c r="C38" s="2059"/>
      <c r="D38" s="2059"/>
      <c r="E38" s="2059"/>
      <c r="F38" s="2059"/>
      <c r="G38" s="2059"/>
      <c r="H38" s="2060"/>
      <c r="I38" s="2072"/>
      <c r="J38" s="2073"/>
      <c r="K38" s="2073"/>
      <c r="L38" s="2073"/>
      <c r="M38" s="2073"/>
      <c r="N38" s="2073"/>
      <c r="O38" s="2073"/>
      <c r="P38" s="2073"/>
      <c r="Q38" s="2073"/>
      <c r="R38" s="2073"/>
      <c r="S38" s="2073"/>
      <c r="T38" s="2073"/>
      <c r="U38" s="2073"/>
      <c r="V38" s="2073"/>
      <c r="W38" s="2073"/>
      <c r="X38" s="2073"/>
      <c r="Y38" s="2073"/>
      <c r="Z38" s="2073"/>
      <c r="AA38" s="2073"/>
      <c r="AB38" s="2073"/>
      <c r="AC38" s="2073"/>
      <c r="AD38" s="2073"/>
      <c r="AE38" s="2073"/>
      <c r="AF38" s="2073"/>
      <c r="AG38" s="2073"/>
      <c r="AH38" s="2073"/>
      <c r="AI38" s="2074"/>
    </row>
    <row r="39" spans="1:35">
      <c r="A39" s="2058"/>
      <c r="B39" s="2059"/>
      <c r="C39" s="2059"/>
      <c r="D39" s="2059"/>
      <c r="E39" s="2059"/>
      <c r="F39" s="2059"/>
      <c r="G39" s="2059"/>
      <c r="H39" s="2060"/>
      <c r="I39" s="2072"/>
      <c r="J39" s="2073"/>
      <c r="K39" s="2073"/>
      <c r="L39" s="2073"/>
      <c r="M39" s="2073"/>
      <c r="N39" s="2073"/>
      <c r="O39" s="2073"/>
      <c r="P39" s="2073"/>
      <c r="Q39" s="2073"/>
      <c r="R39" s="2073"/>
      <c r="S39" s="2073"/>
      <c r="T39" s="2073"/>
      <c r="U39" s="2073"/>
      <c r="V39" s="2073"/>
      <c r="W39" s="2073"/>
      <c r="X39" s="2073"/>
      <c r="Y39" s="2073"/>
      <c r="Z39" s="2073"/>
      <c r="AA39" s="2073"/>
      <c r="AB39" s="2073"/>
      <c r="AC39" s="2073"/>
      <c r="AD39" s="2073"/>
      <c r="AE39" s="2073"/>
      <c r="AF39" s="2073"/>
      <c r="AG39" s="2073"/>
      <c r="AH39" s="2073"/>
      <c r="AI39" s="2074"/>
    </row>
    <row r="40" spans="1:35">
      <c r="A40" s="2058"/>
      <c r="B40" s="2059"/>
      <c r="C40" s="2059"/>
      <c r="D40" s="2059"/>
      <c r="E40" s="2059"/>
      <c r="F40" s="2059"/>
      <c r="G40" s="2059"/>
      <c r="H40" s="2060"/>
      <c r="I40" s="2072"/>
      <c r="J40" s="2073"/>
      <c r="K40" s="2073"/>
      <c r="L40" s="2073"/>
      <c r="M40" s="2073"/>
      <c r="N40" s="2073"/>
      <c r="O40" s="2073"/>
      <c r="P40" s="2073"/>
      <c r="Q40" s="2073"/>
      <c r="R40" s="2073"/>
      <c r="S40" s="2073"/>
      <c r="T40" s="2073"/>
      <c r="U40" s="2073"/>
      <c r="V40" s="2073"/>
      <c r="W40" s="2073"/>
      <c r="X40" s="2073"/>
      <c r="Y40" s="2073"/>
      <c r="Z40" s="2073"/>
      <c r="AA40" s="2073"/>
      <c r="AB40" s="2073"/>
      <c r="AC40" s="2073"/>
      <c r="AD40" s="2073"/>
      <c r="AE40" s="2073"/>
      <c r="AF40" s="2073"/>
      <c r="AG40" s="2073"/>
      <c r="AH40" s="2073"/>
      <c r="AI40" s="2074"/>
    </row>
    <row r="41" spans="1:35">
      <c r="A41" s="2058"/>
      <c r="B41" s="2059"/>
      <c r="C41" s="2059"/>
      <c r="D41" s="2059"/>
      <c r="E41" s="2059"/>
      <c r="F41" s="2059"/>
      <c r="G41" s="2059"/>
      <c r="H41" s="2060"/>
      <c r="I41" s="2072"/>
      <c r="J41" s="2073"/>
      <c r="K41" s="2073"/>
      <c r="L41" s="2073"/>
      <c r="M41" s="2073"/>
      <c r="N41" s="2073"/>
      <c r="O41" s="2073"/>
      <c r="P41" s="2073"/>
      <c r="Q41" s="2073"/>
      <c r="R41" s="2073"/>
      <c r="S41" s="2073"/>
      <c r="T41" s="2073"/>
      <c r="U41" s="2073"/>
      <c r="V41" s="2073"/>
      <c r="W41" s="2073"/>
      <c r="X41" s="2073"/>
      <c r="Y41" s="2073"/>
      <c r="Z41" s="2073"/>
      <c r="AA41" s="2073"/>
      <c r="AB41" s="2073"/>
      <c r="AC41" s="2073"/>
      <c r="AD41" s="2073"/>
      <c r="AE41" s="2073"/>
      <c r="AF41" s="2073"/>
      <c r="AG41" s="2073"/>
      <c r="AH41" s="2073"/>
      <c r="AI41" s="2074"/>
    </row>
    <row r="42" spans="1:35">
      <c r="A42" s="2058"/>
      <c r="B42" s="2059"/>
      <c r="C42" s="2059"/>
      <c r="D42" s="2059"/>
      <c r="E42" s="2059"/>
      <c r="F42" s="2059"/>
      <c r="G42" s="2059"/>
      <c r="H42" s="2060"/>
      <c r="I42" s="2075"/>
      <c r="J42" s="2076"/>
      <c r="K42" s="2076"/>
      <c r="L42" s="2076"/>
      <c r="M42" s="2076"/>
      <c r="N42" s="2076"/>
      <c r="O42" s="2076"/>
      <c r="P42" s="2076"/>
      <c r="Q42" s="2076"/>
      <c r="R42" s="2076"/>
      <c r="S42" s="2076"/>
      <c r="T42" s="2076"/>
      <c r="U42" s="2076"/>
      <c r="V42" s="2076"/>
      <c r="W42" s="2076"/>
      <c r="X42" s="2076"/>
      <c r="Y42" s="2076"/>
      <c r="Z42" s="2076"/>
      <c r="AA42" s="2076"/>
      <c r="AB42" s="2076"/>
      <c r="AC42" s="2076"/>
      <c r="AD42" s="2076"/>
      <c r="AE42" s="2076"/>
      <c r="AF42" s="2076"/>
      <c r="AG42" s="2076"/>
      <c r="AH42" s="2076"/>
      <c r="AI42" s="2077"/>
    </row>
    <row r="44" spans="1:35">
      <c r="A44" s="566"/>
      <c r="B44" s="566"/>
      <c r="C44" s="566"/>
      <c r="D44" s="566"/>
      <c r="E44" s="566"/>
      <c r="F44" s="566"/>
      <c r="G44" s="566"/>
      <c r="H44" s="566"/>
      <c r="I44" s="566"/>
      <c r="J44" s="566"/>
      <c r="K44" s="566"/>
      <c r="L44" s="566"/>
      <c r="M44" s="566"/>
      <c r="N44" s="566"/>
      <c r="O44" s="566"/>
      <c r="P44" s="566"/>
      <c r="Q44" s="566"/>
      <c r="R44" s="566"/>
      <c r="S44" s="566"/>
      <c r="T44" s="566"/>
      <c r="U44" s="566"/>
      <c r="V44" s="566"/>
      <c r="W44" s="566"/>
      <c r="X44" s="566"/>
      <c r="Y44" s="566"/>
      <c r="Z44" s="566"/>
      <c r="AA44" s="566"/>
      <c r="AB44" s="566"/>
      <c r="AC44" s="566"/>
      <c r="AD44" s="566"/>
      <c r="AE44" s="566"/>
      <c r="AF44" s="566"/>
      <c r="AG44" s="566"/>
      <c r="AH44" s="566"/>
      <c r="AI44" s="566"/>
    </row>
    <row r="46" spans="1:35">
      <c r="B46" s="585" t="s">
        <v>942</v>
      </c>
    </row>
    <row r="47" spans="1:35">
      <c r="B47" s="585"/>
      <c r="C47" s="586"/>
      <c r="D47" s="528">
        <v>1</v>
      </c>
      <c r="E47" s="528" t="s">
        <v>989</v>
      </c>
    </row>
    <row r="48" spans="1:35">
      <c r="B48" s="585"/>
      <c r="E48" s="528" t="s">
        <v>990</v>
      </c>
      <c r="F48" s="2057" t="s">
        <v>991</v>
      </c>
      <c r="G48" s="2057"/>
      <c r="H48" s="2057"/>
      <c r="I48" s="2057"/>
      <c r="J48" s="2057"/>
      <c r="K48" s="2057"/>
      <c r="L48" s="2057"/>
      <c r="M48" s="2057"/>
      <c r="N48" s="2057"/>
      <c r="O48" s="2057"/>
      <c r="P48" s="2057"/>
      <c r="Q48" s="2057"/>
      <c r="R48" s="2057"/>
      <c r="S48" s="2057"/>
      <c r="T48" s="2057"/>
      <c r="U48" s="2057"/>
      <c r="V48" s="2057"/>
      <c r="W48" s="2057"/>
      <c r="X48" s="2057"/>
      <c r="Y48" s="2057"/>
      <c r="Z48" s="2057"/>
      <c r="AA48" s="2057"/>
      <c r="AB48" s="2057"/>
      <c r="AC48" s="2057"/>
      <c r="AD48" s="2057"/>
      <c r="AE48" s="2057"/>
      <c r="AF48" s="2057"/>
      <c r="AG48" s="2057"/>
    </row>
    <row r="49" spans="2:33">
      <c r="B49" s="585"/>
      <c r="F49" s="2057"/>
      <c r="G49" s="2057"/>
      <c r="H49" s="2057"/>
      <c r="I49" s="2057"/>
      <c r="J49" s="2057"/>
      <c r="K49" s="2057"/>
      <c r="L49" s="2057"/>
      <c r="M49" s="2057"/>
      <c r="N49" s="2057"/>
      <c r="O49" s="2057"/>
      <c r="P49" s="2057"/>
      <c r="Q49" s="2057"/>
      <c r="R49" s="2057"/>
      <c r="S49" s="2057"/>
      <c r="T49" s="2057"/>
      <c r="U49" s="2057"/>
      <c r="V49" s="2057"/>
      <c r="W49" s="2057"/>
      <c r="X49" s="2057"/>
      <c r="Y49" s="2057"/>
      <c r="Z49" s="2057"/>
      <c r="AA49" s="2057"/>
      <c r="AB49" s="2057"/>
      <c r="AC49" s="2057"/>
      <c r="AD49" s="2057"/>
      <c r="AE49" s="2057"/>
      <c r="AF49" s="2057"/>
      <c r="AG49" s="2057"/>
    </row>
    <row r="50" spans="2:33">
      <c r="B50" s="585"/>
      <c r="E50" s="528" t="s">
        <v>992</v>
      </c>
      <c r="F50" s="2057" t="s">
        <v>1705</v>
      </c>
      <c r="G50" s="2057"/>
      <c r="H50" s="2057"/>
      <c r="I50" s="2057"/>
      <c r="J50" s="2057"/>
      <c r="K50" s="2057"/>
      <c r="L50" s="2057"/>
      <c r="M50" s="2057"/>
      <c r="N50" s="2057"/>
      <c r="O50" s="2057"/>
      <c r="P50" s="2057"/>
      <c r="Q50" s="2057"/>
      <c r="R50" s="2057"/>
      <c r="S50" s="2057"/>
      <c r="T50" s="2057"/>
      <c r="U50" s="2057"/>
      <c r="V50" s="2057"/>
      <c r="W50" s="2057"/>
      <c r="X50" s="2057"/>
      <c r="Y50" s="2057"/>
      <c r="Z50" s="2057"/>
      <c r="AA50" s="2057"/>
      <c r="AB50" s="2057"/>
      <c r="AC50" s="2057"/>
      <c r="AD50" s="2057"/>
      <c r="AE50" s="2057"/>
      <c r="AF50" s="2057"/>
      <c r="AG50" s="2057"/>
    </row>
    <row r="51" spans="2:33">
      <c r="B51" s="585"/>
      <c r="F51" s="2057"/>
      <c r="G51" s="2057"/>
      <c r="H51" s="2057"/>
      <c r="I51" s="2057"/>
      <c r="J51" s="2057"/>
      <c r="K51" s="2057"/>
      <c r="L51" s="2057"/>
      <c r="M51" s="2057"/>
      <c r="N51" s="2057"/>
      <c r="O51" s="2057"/>
      <c r="P51" s="2057"/>
      <c r="Q51" s="2057"/>
      <c r="R51" s="2057"/>
      <c r="S51" s="2057"/>
      <c r="T51" s="2057"/>
      <c r="U51" s="2057"/>
      <c r="V51" s="2057"/>
      <c r="W51" s="2057"/>
      <c r="X51" s="2057"/>
      <c r="Y51" s="2057"/>
      <c r="Z51" s="2057"/>
      <c r="AA51" s="2057"/>
      <c r="AB51" s="2057"/>
      <c r="AC51" s="2057"/>
      <c r="AD51" s="2057"/>
      <c r="AE51" s="2057"/>
      <c r="AF51" s="2057"/>
      <c r="AG51" s="2057"/>
    </row>
    <row r="52" spans="2:33">
      <c r="B52" s="585"/>
      <c r="E52" s="528" t="s">
        <v>993</v>
      </c>
      <c r="F52" s="528" t="s">
        <v>994</v>
      </c>
    </row>
    <row r="53" spans="2:33">
      <c r="B53" s="585"/>
      <c r="D53" s="528">
        <v>2</v>
      </c>
      <c r="E53" s="528" t="s">
        <v>995</v>
      </c>
    </row>
  </sheetData>
  <mergeCells count="27">
    <mergeCell ref="A24:AI24"/>
    <mergeCell ref="AA3:AI3"/>
    <mergeCell ref="A16:AI16"/>
    <mergeCell ref="G8:O8"/>
    <mergeCell ref="Y11:AG11"/>
    <mergeCell ref="AH11:AI11"/>
    <mergeCell ref="Y12:AG12"/>
    <mergeCell ref="AH12:AI12"/>
    <mergeCell ref="Y13:AG13"/>
    <mergeCell ref="A26:H27"/>
    <mergeCell ref="I26:AI27"/>
    <mergeCell ref="A28:H29"/>
    <mergeCell ref="I28:AI29"/>
    <mergeCell ref="A30:H31"/>
    <mergeCell ref="I30:N30"/>
    <mergeCell ref="O30:AI30"/>
    <mergeCell ref="I31:N31"/>
    <mergeCell ref="O31:AI31"/>
    <mergeCell ref="F48:AG49"/>
    <mergeCell ref="F50:AG51"/>
    <mergeCell ref="A32:H33"/>
    <mergeCell ref="I32:N32"/>
    <mergeCell ref="O32:AI32"/>
    <mergeCell ref="I33:N33"/>
    <mergeCell ref="O33:AI33"/>
    <mergeCell ref="A34:H42"/>
    <mergeCell ref="I34:AI42"/>
  </mergeCells>
  <phoneticPr fontId="2"/>
  <printOptions horizontalCentered="1"/>
  <pageMargins left="0.9055118110236221" right="0.51181102362204722" top="0.74803149606299213" bottom="0.74803149606299213" header="0.31496062992125984" footer="0.31496062992125984"/>
  <pageSetup paperSize="9" orientation="portrait" r:id="rId1"/>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7">
    <tabColor rgb="FFFFFF00"/>
    <pageSetUpPr fitToPage="1"/>
  </sheetPr>
  <dimension ref="A1:AI46"/>
  <sheetViews>
    <sheetView showGridLines="0" view="pageBreakPreview" zoomScale="80" zoomScaleNormal="100" zoomScaleSheetLayoutView="80" workbookViewId="0"/>
  </sheetViews>
  <sheetFormatPr defaultColWidth="2.36328125" defaultRowHeight="13"/>
  <cols>
    <col min="1" max="16384" width="2.36328125" style="24"/>
  </cols>
  <sheetData>
    <row r="1" spans="1:35">
      <c r="A1" s="24" t="s">
        <v>656</v>
      </c>
    </row>
    <row r="3" spans="1:35">
      <c r="A3" s="419"/>
      <c r="B3" s="420"/>
      <c r="C3" s="420"/>
      <c r="D3" s="420"/>
      <c r="E3" s="420"/>
      <c r="F3" s="420"/>
      <c r="G3" s="420"/>
      <c r="H3" s="420"/>
      <c r="I3" s="420"/>
      <c r="J3" s="420"/>
      <c r="K3" s="420"/>
      <c r="L3" s="420"/>
      <c r="M3" s="420"/>
      <c r="N3" s="420"/>
      <c r="O3" s="420"/>
      <c r="P3" s="420"/>
      <c r="Q3" s="420"/>
      <c r="R3" s="420"/>
      <c r="S3" s="420"/>
      <c r="T3" s="420"/>
      <c r="U3" s="420"/>
      <c r="V3" s="420"/>
      <c r="W3" s="420"/>
      <c r="X3" s="420"/>
      <c r="Y3" s="420"/>
      <c r="Z3" s="420"/>
      <c r="AA3" s="420"/>
      <c r="AB3" s="420"/>
      <c r="AC3" s="420"/>
      <c r="AD3" s="420"/>
      <c r="AE3" s="420"/>
      <c r="AF3" s="420"/>
      <c r="AG3" s="420"/>
      <c r="AH3" s="420"/>
      <c r="AI3" s="421"/>
    </row>
    <row r="4" spans="1:35">
      <c r="A4" s="422"/>
      <c r="Z4" s="18" t="s">
        <v>556</v>
      </c>
      <c r="AA4" s="1287"/>
      <c r="AB4" s="1287"/>
      <c r="AC4" s="1287"/>
      <c r="AD4" s="1287"/>
      <c r="AE4" s="1287"/>
      <c r="AF4" s="1287"/>
      <c r="AG4" s="1287"/>
      <c r="AH4" s="1287"/>
      <c r="AI4" s="2097"/>
    </row>
    <row r="5" spans="1:35">
      <c r="A5" s="422"/>
      <c r="AI5" s="423"/>
    </row>
    <row r="6" spans="1:35">
      <c r="A6" s="422"/>
      <c r="B6" s="24" t="s">
        <v>657</v>
      </c>
      <c r="AI6" s="423"/>
    </row>
    <row r="7" spans="1:35">
      <c r="A7" s="422"/>
      <c r="D7" s="1291" t="str">
        <f>入力用!B19</f>
        <v>△△　△△</v>
      </c>
      <c r="E7" s="1291"/>
      <c r="F7" s="1291"/>
      <c r="G7" s="1291"/>
      <c r="H7" s="1291"/>
      <c r="I7" s="1291"/>
      <c r="J7" s="1291"/>
      <c r="K7" s="1291"/>
      <c r="L7" s="1291"/>
      <c r="M7" s="24" t="s">
        <v>114</v>
      </c>
      <c r="AI7" s="423"/>
    </row>
    <row r="8" spans="1:35">
      <c r="A8" s="422"/>
      <c r="AI8" s="423"/>
    </row>
    <row r="9" spans="1:35">
      <c r="A9" s="422"/>
      <c r="AI9" s="423"/>
    </row>
    <row r="10" spans="1:35">
      <c r="A10" s="422"/>
      <c r="AI10" s="423"/>
    </row>
    <row r="11" spans="1:35">
      <c r="A11" s="422"/>
      <c r="X11" s="18" t="s">
        <v>658</v>
      </c>
      <c r="Y11" s="1291">
        <f>入力用!B24</f>
        <v>0</v>
      </c>
      <c r="Z11" s="1291"/>
      <c r="AA11" s="1291"/>
      <c r="AB11" s="1291"/>
      <c r="AC11" s="1291"/>
      <c r="AD11" s="1291"/>
      <c r="AE11" s="1291"/>
      <c r="AF11" s="1291"/>
      <c r="AG11" s="1291"/>
      <c r="AH11" s="1222" t="s">
        <v>659</v>
      </c>
      <c r="AI11" s="2098"/>
    </row>
    <row r="12" spans="1:35">
      <c r="A12" s="422"/>
      <c r="AI12" s="423"/>
    </row>
    <row r="13" spans="1:35">
      <c r="A13" s="422"/>
      <c r="AI13" s="423"/>
    </row>
    <row r="14" spans="1:35">
      <c r="A14" s="422"/>
      <c r="D14" s="1287" t="s">
        <v>660</v>
      </c>
      <c r="E14" s="1287"/>
      <c r="F14" s="1287"/>
      <c r="G14" s="1287"/>
      <c r="H14" s="1287"/>
      <c r="I14" s="1287"/>
      <c r="J14" s="1287"/>
      <c r="K14" s="1287"/>
      <c r="L14" s="1287"/>
      <c r="M14" s="24" t="s">
        <v>661</v>
      </c>
      <c r="N14" s="1291" t="s">
        <v>662</v>
      </c>
      <c r="O14" s="1291"/>
      <c r="P14" s="1291"/>
      <c r="Q14" s="1291"/>
      <c r="R14" s="1291"/>
      <c r="S14" s="1291"/>
      <c r="T14" s="1291"/>
      <c r="U14" s="1291"/>
      <c r="V14" s="1291"/>
      <c r="W14" s="24" t="s">
        <v>663</v>
      </c>
      <c r="AI14" s="423"/>
    </row>
    <row r="15" spans="1:35">
      <c r="A15" s="422"/>
      <c r="AI15" s="423"/>
    </row>
    <row r="16" spans="1:35">
      <c r="A16" s="422"/>
      <c r="C16" s="24" t="s">
        <v>664</v>
      </c>
      <c r="AI16" s="423"/>
    </row>
    <row r="17" spans="1:35">
      <c r="A17" s="422"/>
      <c r="AI17" s="423"/>
    </row>
    <row r="18" spans="1:35">
      <c r="A18" s="422"/>
      <c r="AI18" s="423"/>
    </row>
    <row r="19" spans="1:35" ht="30" customHeight="1">
      <c r="A19" s="2087" t="s">
        <v>665</v>
      </c>
      <c r="B19" s="1221"/>
      <c r="C19" s="1221"/>
      <c r="D19" s="1221"/>
      <c r="E19" s="1221"/>
      <c r="F19" s="1221"/>
      <c r="G19" s="1221"/>
      <c r="H19" s="1221"/>
      <c r="I19" s="1221"/>
      <c r="J19" s="1221"/>
      <c r="K19" s="1221"/>
      <c r="L19" s="1221"/>
      <c r="M19" s="1221"/>
      <c r="N19" s="1221"/>
      <c r="O19" s="1221"/>
      <c r="P19" s="1221"/>
      <c r="Q19" s="1221"/>
      <c r="R19" s="1221"/>
      <c r="S19" s="1221"/>
      <c r="T19" s="1221"/>
      <c r="U19" s="1221"/>
      <c r="V19" s="1221"/>
      <c r="W19" s="1221"/>
      <c r="X19" s="1221"/>
      <c r="Y19" s="1221"/>
      <c r="Z19" s="1221"/>
      <c r="AA19" s="1221"/>
      <c r="AB19" s="1221"/>
      <c r="AC19" s="1221"/>
      <c r="AD19" s="1221"/>
      <c r="AE19" s="1221"/>
      <c r="AF19" s="1221"/>
      <c r="AG19" s="1221"/>
      <c r="AH19" s="1221"/>
      <c r="AI19" s="2088"/>
    </row>
    <row r="20" spans="1:35">
      <c r="A20" s="424"/>
      <c r="B20" s="425"/>
      <c r="C20" s="425"/>
      <c r="D20" s="425"/>
      <c r="E20" s="425"/>
      <c r="F20" s="425"/>
      <c r="G20" s="425"/>
      <c r="H20" s="425"/>
      <c r="I20" s="425"/>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6"/>
    </row>
    <row r="21" spans="1:35" ht="30" customHeight="1">
      <c r="A21" s="2089" t="s">
        <v>115</v>
      </c>
      <c r="B21" s="2089"/>
      <c r="C21" s="2089"/>
      <c r="D21" s="2089"/>
      <c r="E21" s="2089"/>
      <c r="F21" s="2089"/>
      <c r="G21" s="2090" t="str">
        <f>入力用!B6</f>
        <v>■■事業 ●●地区 ▲-▲工区</v>
      </c>
      <c r="H21" s="2090"/>
      <c r="I21" s="2090"/>
      <c r="J21" s="2090"/>
      <c r="K21" s="2090"/>
      <c r="L21" s="2090"/>
      <c r="M21" s="2090"/>
      <c r="N21" s="2090"/>
      <c r="O21" s="2090"/>
      <c r="P21" s="2090"/>
      <c r="Q21" s="2090"/>
      <c r="R21" s="2090"/>
      <c r="S21" s="2090"/>
      <c r="T21" s="2090"/>
      <c r="U21" s="2090"/>
      <c r="V21" s="2090"/>
      <c r="W21" s="2090"/>
      <c r="X21" s="2090"/>
      <c r="Y21" s="2090"/>
      <c r="Z21" s="2090"/>
      <c r="AA21" s="2090"/>
      <c r="AB21" s="2090"/>
      <c r="AC21" s="2090"/>
      <c r="AD21" s="2090"/>
      <c r="AE21" s="2090"/>
      <c r="AF21" s="2090"/>
      <c r="AG21" s="2090"/>
      <c r="AH21" s="2090"/>
      <c r="AI21" s="2090"/>
    </row>
    <row r="22" spans="1:35">
      <c r="A22" s="422"/>
      <c r="AI22" s="423"/>
    </row>
    <row r="23" spans="1:35">
      <c r="A23" s="422"/>
      <c r="B23" s="24" t="s">
        <v>666</v>
      </c>
      <c r="AI23" s="423"/>
    </row>
    <row r="24" spans="1:35">
      <c r="A24" s="2091"/>
      <c r="B24" s="2092"/>
      <c r="C24" s="2092"/>
      <c r="D24" s="2092"/>
      <c r="E24" s="2092"/>
      <c r="F24" s="2092"/>
      <c r="G24" s="2092"/>
      <c r="H24" s="2092"/>
      <c r="I24" s="2092"/>
      <c r="J24" s="2092"/>
      <c r="K24" s="2092"/>
      <c r="L24" s="2092"/>
      <c r="M24" s="2092"/>
      <c r="N24" s="2092"/>
      <c r="O24" s="2092"/>
      <c r="P24" s="2092"/>
      <c r="Q24" s="2092"/>
      <c r="R24" s="2092"/>
      <c r="S24" s="2092"/>
      <c r="T24" s="2092"/>
      <c r="U24" s="2092"/>
      <c r="V24" s="2092"/>
      <c r="W24" s="2092"/>
      <c r="X24" s="2092"/>
      <c r="Y24" s="2092"/>
      <c r="Z24" s="2092"/>
      <c r="AA24" s="2092"/>
      <c r="AB24" s="2092"/>
      <c r="AC24" s="2092"/>
      <c r="AD24" s="2092"/>
      <c r="AE24" s="2092"/>
      <c r="AF24" s="2092"/>
      <c r="AG24" s="2092"/>
      <c r="AH24" s="2092"/>
      <c r="AI24" s="2093"/>
    </row>
    <row r="25" spans="1:35">
      <c r="A25" s="2091"/>
      <c r="B25" s="2092"/>
      <c r="C25" s="2092"/>
      <c r="D25" s="2092"/>
      <c r="E25" s="2092"/>
      <c r="F25" s="2092"/>
      <c r="G25" s="2092"/>
      <c r="H25" s="2092"/>
      <c r="I25" s="2092"/>
      <c r="J25" s="2092"/>
      <c r="K25" s="2092"/>
      <c r="L25" s="2092"/>
      <c r="M25" s="2092"/>
      <c r="N25" s="2092"/>
      <c r="O25" s="2092"/>
      <c r="P25" s="2092"/>
      <c r="Q25" s="2092"/>
      <c r="R25" s="2092"/>
      <c r="S25" s="2092"/>
      <c r="T25" s="2092"/>
      <c r="U25" s="2092"/>
      <c r="V25" s="2092"/>
      <c r="W25" s="2092"/>
      <c r="X25" s="2092"/>
      <c r="Y25" s="2092"/>
      <c r="Z25" s="2092"/>
      <c r="AA25" s="2092"/>
      <c r="AB25" s="2092"/>
      <c r="AC25" s="2092"/>
      <c r="AD25" s="2092"/>
      <c r="AE25" s="2092"/>
      <c r="AF25" s="2092"/>
      <c r="AG25" s="2092"/>
      <c r="AH25" s="2092"/>
      <c r="AI25" s="2093"/>
    </row>
    <row r="26" spans="1:35">
      <c r="A26" s="2091"/>
      <c r="B26" s="2092"/>
      <c r="C26" s="2092"/>
      <c r="D26" s="2092"/>
      <c r="E26" s="2092"/>
      <c r="F26" s="2092"/>
      <c r="G26" s="2092"/>
      <c r="H26" s="2092"/>
      <c r="I26" s="2092"/>
      <c r="J26" s="2092"/>
      <c r="K26" s="2092"/>
      <c r="L26" s="2092"/>
      <c r="M26" s="2092"/>
      <c r="N26" s="2092"/>
      <c r="O26" s="2092"/>
      <c r="P26" s="2092"/>
      <c r="Q26" s="2092"/>
      <c r="R26" s="2092"/>
      <c r="S26" s="2092"/>
      <c r="T26" s="2092"/>
      <c r="U26" s="2092"/>
      <c r="V26" s="2092"/>
      <c r="W26" s="2092"/>
      <c r="X26" s="2092"/>
      <c r="Y26" s="2092"/>
      <c r="Z26" s="2092"/>
      <c r="AA26" s="2092"/>
      <c r="AB26" s="2092"/>
      <c r="AC26" s="2092"/>
      <c r="AD26" s="2092"/>
      <c r="AE26" s="2092"/>
      <c r="AF26" s="2092"/>
      <c r="AG26" s="2092"/>
      <c r="AH26" s="2092"/>
      <c r="AI26" s="2093"/>
    </row>
    <row r="27" spans="1:35">
      <c r="A27" s="2091"/>
      <c r="B27" s="2092"/>
      <c r="C27" s="2092"/>
      <c r="D27" s="2092"/>
      <c r="E27" s="2092"/>
      <c r="F27" s="2092"/>
      <c r="G27" s="2092"/>
      <c r="H27" s="2092"/>
      <c r="I27" s="2092"/>
      <c r="J27" s="2092"/>
      <c r="K27" s="2092"/>
      <c r="L27" s="2092"/>
      <c r="M27" s="2092"/>
      <c r="N27" s="2092"/>
      <c r="O27" s="2092"/>
      <c r="P27" s="2092"/>
      <c r="Q27" s="2092"/>
      <c r="R27" s="2092"/>
      <c r="S27" s="2092"/>
      <c r="T27" s="2092"/>
      <c r="U27" s="2092"/>
      <c r="V27" s="2092"/>
      <c r="W27" s="2092"/>
      <c r="X27" s="2092"/>
      <c r="Y27" s="2092"/>
      <c r="Z27" s="2092"/>
      <c r="AA27" s="2092"/>
      <c r="AB27" s="2092"/>
      <c r="AC27" s="2092"/>
      <c r="AD27" s="2092"/>
      <c r="AE27" s="2092"/>
      <c r="AF27" s="2092"/>
      <c r="AG27" s="2092"/>
      <c r="AH27" s="2092"/>
      <c r="AI27" s="2093"/>
    </row>
    <row r="28" spans="1:35">
      <c r="A28" s="2091"/>
      <c r="B28" s="2092"/>
      <c r="C28" s="2092"/>
      <c r="D28" s="2092"/>
      <c r="E28" s="2092"/>
      <c r="F28" s="2092"/>
      <c r="G28" s="2092"/>
      <c r="H28" s="2092"/>
      <c r="I28" s="2092"/>
      <c r="J28" s="2092"/>
      <c r="K28" s="2092"/>
      <c r="L28" s="2092"/>
      <c r="M28" s="2092"/>
      <c r="N28" s="2092"/>
      <c r="O28" s="2092"/>
      <c r="P28" s="2092"/>
      <c r="Q28" s="2092"/>
      <c r="R28" s="2092"/>
      <c r="S28" s="2092"/>
      <c r="T28" s="2092"/>
      <c r="U28" s="2092"/>
      <c r="V28" s="2092"/>
      <c r="W28" s="2092"/>
      <c r="X28" s="2092"/>
      <c r="Y28" s="2092"/>
      <c r="Z28" s="2092"/>
      <c r="AA28" s="2092"/>
      <c r="AB28" s="2092"/>
      <c r="AC28" s="2092"/>
      <c r="AD28" s="2092"/>
      <c r="AE28" s="2092"/>
      <c r="AF28" s="2092"/>
      <c r="AG28" s="2092"/>
      <c r="AH28" s="2092"/>
      <c r="AI28" s="2093"/>
    </row>
    <row r="29" spans="1:35">
      <c r="A29" s="2091"/>
      <c r="B29" s="2092"/>
      <c r="C29" s="2092"/>
      <c r="D29" s="2092"/>
      <c r="E29" s="2092"/>
      <c r="F29" s="2092"/>
      <c r="G29" s="2092"/>
      <c r="H29" s="2092"/>
      <c r="I29" s="2092"/>
      <c r="J29" s="2092"/>
      <c r="K29" s="2092"/>
      <c r="L29" s="2092"/>
      <c r="M29" s="2092"/>
      <c r="N29" s="2092"/>
      <c r="O29" s="2092"/>
      <c r="P29" s="2092"/>
      <c r="Q29" s="2092"/>
      <c r="R29" s="2092"/>
      <c r="S29" s="2092"/>
      <c r="T29" s="2092"/>
      <c r="U29" s="2092"/>
      <c r="V29" s="2092"/>
      <c r="W29" s="2092"/>
      <c r="X29" s="2092"/>
      <c r="Y29" s="2092"/>
      <c r="Z29" s="2092"/>
      <c r="AA29" s="2092"/>
      <c r="AB29" s="2092"/>
      <c r="AC29" s="2092"/>
      <c r="AD29" s="2092"/>
      <c r="AE29" s="2092"/>
      <c r="AF29" s="2092"/>
      <c r="AG29" s="2092"/>
      <c r="AH29" s="2092"/>
      <c r="AI29" s="2093"/>
    </row>
    <row r="30" spans="1:35">
      <c r="A30" s="2091"/>
      <c r="B30" s="2092"/>
      <c r="C30" s="2092"/>
      <c r="D30" s="2092"/>
      <c r="E30" s="2092"/>
      <c r="F30" s="2092"/>
      <c r="G30" s="2092"/>
      <c r="H30" s="2092"/>
      <c r="I30" s="2092"/>
      <c r="J30" s="2092"/>
      <c r="K30" s="2092"/>
      <c r="L30" s="2092"/>
      <c r="M30" s="2092"/>
      <c r="N30" s="2092"/>
      <c r="O30" s="2092"/>
      <c r="P30" s="2092"/>
      <c r="Q30" s="2092"/>
      <c r="R30" s="2092"/>
      <c r="S30" s="2092"/>
      <c r="T30" s="2092"/>
      <c r="U30" s="2092"/>
      <c r="V30" s="2092"/>
      <c r="W30" s="2092"/>
      <c r="X30" s="2092"/>
      <c r="Y30" s="2092"/>
      <c r="Z30" s="2092"/>
      <c r="AA30" s="2092"/>
      <c r="AB30" s="2092"/>
      <c r="AC30" s="2092"/>
      <c r="AD30" s="2092"/>
      <c r="AE30" s="2092"/>
      <c r="AF30" s="2092"/>
      <c r="AG30" s="2092"/>
      <c r="AH30" s="2092"/>
      <c r="AI30" s="2093"/>
    </row>
    <row r="31" spans="1:35">
      <c r="A31" s="2091"/>
      <c r="B31" s="2092"/>
      <c r="C31" s="2092"/>
      <c r="D31" s="2092"/>
      <c r="E31" s="2092"/>
      <c r="F31" s="2092"/>
      <c r="G31" s="2092"/>
      <c r="H31" s="2092"/>
      <c r="I31" s="2092"/>
      <c r="J31" s="2092"/>
      <c r="K31" s="2092"/>
      <c r="L31" s="2092"/>
      <c r="M31" s="2092"/>
      <c r="N31" s="2092"/>
      <c r="O31" s="2092"/>
      <c r="P31" s="2092"/>
      <c r="Q31" s="2092"/>
      <c r="R31" s="2092"/>
      <c r="S31" s="2092"/>
      <c r="T31" s="2092"/>
      <c r="U31" s="2092"/>
      <c r="V31" s="2092"/>
      <c r="W31" s="2092"/>
      <c r="X31" s="2092"/>
      <c r="Y31" s="2092"/>
      <c r="Z31" s="2092"/>
      <c r="AA31" s="2092"/>
      <c r="AB31" s="2092"/>
      <c r="AC31" s="2092"/>
      <c r="AD31" s="2092"/>
      <c r="AE31" s="2092"/>
      <c r="AF31" s="2092"/>
      <c r="AG31" s="2092"/>
      <c r="AH31" s="2092"/>
      <c r="AI31" s="2093"/>
    </row>
    <row r="32" spans="1:35">
      <c r="A32" s="2091"/>
      <c r="B32" s="2092"/>
      <c r="C32" s="2092"/>
      <c r="D32" s="2092"/>
      <c r="E32" s="2092"/>
      <c r="F32" s="2092"/>
      <c r="G32" s="2092"/>
      <c r="H32" s="2092"/>
      <c r="I32" s="2092"/>
      <c r="J32" s="2092"/>
      <c r="K32" s="2092"/>
      <c r="L32" s="2092"/>
      <c r="M32" s="2092"/>
      <c r="N32" s="2092"/>
      <c r="O32" s="2092"/>
      <c r="P32" s="2092"/>
      <c r="Q32" s="2092"/>
      <c r="R32" s="2092"/>
      <c r="S32" s="2092"/>
      <c r="T32" s="2092"/>
      <c r="U32" s="2092"/>
      <c r="V32" s="2092"/>
      <c r="W32" s="2092"/>
      <c r="X32" s="2092"/>
      <c r="Y32" s="2092"/>
      <c r="Z32" s="2092"/>
      <c r="AA32" s="2092"/>
      <c r="AB32" s="2092"/>
      <c r="AC32" s="2092"/>
      <c r="AD32" s="2092"/>
      <c r="AE32" s="2092"/>
      <c r="AF32" s="2092"/>
      <c r="AG32" s="2092"/>
      <c r="AH32" s="2092"/>
      <c r="AI32" s="2093"/>
    </row>
    <row r="33" spans="1:35">
      <c r="A33" s="2091"/>
      <c r="B33" s="2092"/>
      <c r="C33" s="2092"/>
      <c r="D33" s="2092"/>
      <c r="E33" s="2092"/>
      <c r="F33" s="2092"/>
      <c r="G33" s="2092"/>
      <c r="H33" s="2092"/>
      <c r="I33" s="2092"/>
      <c r="J33" s="2092"/>
      <c r="K33" s="2092"/>
      <c r="L33" s="2092"/>
      <c r="M33" s="2092"/>
      <c r="N33" s="2092"/>
      <c r="O33" s="2092"/>
      <c r="P33" s="2092"/>
      <c r="Q33" s="2092"/>
      <c r="R33" s="2092"/>
      <c r="S33" s="2092"/>
      <c r="T33" s="2092"/>
      <c r="U33" s="2092"/>
      <c r="V33" s="2092"/>
      <c r="W33" s="2092"/>
      <c r="X33" s="2092"/>
      <c r="Y33" s="2092"/>
      <c r="Z33" s="2092"/>
      <c r="AA33" s="2092"/>
      <c r="AB33" s="2092"/>
      <c r="AC33" s="2092"/>
      <c r="AD33" s="2092"/>
      <c r="AE33" s="2092"/>
      <c r="AF33" s="2092"/>
      <c r="AG33" s="2092"/>
      <c r="AH33" s="2092"/>
      <c r="AI33" s="2093"/>
    </row>
    <row r="34" spans="1:35">
      <c r="A34" s="2091"/>
      <c r="B34" s="2092"/>
      <c r="C34" s="2092"/>
      <c r="D34" s="2092"/>
      <c r="E34" s="2092"/>
      <c r="F34" s="2092"/>
      <c r="G34" s="2092"/>
      <c r="H34" s="2092"/>
      <c r="I34" s="2092"/>
      <c r="J34" s="2092"/>
      <c r="K34" s="2092"/>
      <c r="L34" s="2092"/>
      <c r="M34" s="2092"/>
      <c r="N34" s="2092"/>
      <c r="O34" s="2092"/>
      <c r="P34" s="2092"/>
      <c r="Q34" s="2092"/>
      <c r="R34" s="2092"/>
      <c r="S34" s="2092"/>
      <c r="T34" s="2092"/>
      <c r="U34" s="2092"/>
      <c r="V34" s="2092"/>
      <c r="W34" s="2092"/>
      <c r="X34" s="2092"/>
      <c r="Y34" s="2092"/>
      <c r="Z34" s="2092"/>
      <c r="AA34" s="2092"/>
      <c r="AB34" s="2092"/>
      <c r="AC34" s="2092"/>
      <c r="AD34" s="2092"/>
      <c r="AE34" s="2092"/>
      <c r="AF34" s="2092"/>
      <c r="AG34" s="2092"/>
      <c r="AH34" s="2092"/>
      <c r="AI34" s="2093"/>
    </row>
    <row r="35" spans="1:35">
      <c r="A35" s="2091"/>
      <c r="B35" s="2092"/>
      <c r="C35" s="2092"/>
      <c r="D35" s="2092"/>
      <c r="E35" s="2092"/>
      <c r="F35" s="2092"/>
      <c r="G35" s="2092"/>
      <c r="H35" s="2092"/>
      <c r="I35" s="2092"/>
      <c r="J35" s="2092"/>
      <c r="K35" s="2092"/>
      <c r="L35" s="2092"/>
      <c r="M35" s="2092"/>
      <c r="N35" s="2092"/>
      <c r="O35" s="2092"/>
      <c r="P35" s="2092"/>
      <c r="Q35" s="2092"/>
      <c r="R35" s="2092"/>
      <c r="S35" s="2092"/>
      <c r="T35" s="2092"/>
      <c r="U35" s="2092"/>
      <c r="V35" s="2092"/>
      <c r="W35" s="2092"/>
      <c r="X35" s="2092"/>
      <c r="Y35" s="2092"/>
      <c r="Z35" s="2092"/>
      <c r="AA35" s="2092"/>
      <c r="AB35" s="2092"/>
      <c r="AC35" s="2092"/>
      <c r="AD35" s="2092"/>
      <c r="AE35" s="2092"/>
      <c r="AF35" s="2092"/>
      <c r="AG35" s="2092"/>
      <c r="AH35" s="2092"/>
      <c r="AI35" s="2093"/>
    </row>
    <row r="36" spans="1:35">
      <c r="A36" s="2091"/>
      <c r="B36" s="2092"/>
      <c r="C36" s="2092"/>
      <c r="D36" s="2092"/>
      <c r="E36" s="2092"/>
      <c r="F36" s="2092"/>
      <c r="G36" s="2092"/>
      <c r="H36" s="2092"/>
      <c r="I36" s="2092"/>
      <c r="J36" s="2092"/>
      <c r="K36" s="2092"/>
      <c r="L36" s="2092"/>
      <c r="M36" s="2092"/>
      <c r="N36" s="2092"/>
      <c r="O36" s="2092"/>
      <c r="P36" s="2092"/>
      <c r="Q36" s="2092"/>
      <c r="R36" s="2092"/>
      <c r="S36" s="2092"/>
      <c r="T36" s="2092"/>
      <c r="U36" s="2092"/>
      <c r="V36" s="2092"/>
      <c r="W36" s="2092"/>
      <c r="X36" s="2092"/>
      <c r="Y36" s="2092"/>
      <c r="Z36" s="2092"/>
      <c r="AA36" s="2092"/>
      <c r="AB36" s="2092"/>
      <c r="AC36" s="2092"/>
      <c r="AD36" s="2092"/>
      <c r="AE36" s="2092"/>
      <c r="AF36" s="2092"/>
      <c r="AG36" s="2092"/>
      <c r="AH36" s="2092"/>
      <c r="AI36" s="2093"/>
    </row>
    <row r="37" spans="1:35">
      <c r="A37" s="2091"/>
      <c r="B37" s="2092"/>
      <c r="C37" s="2092"/>
      <c r="D37" s="2092"/>
      <c r="E37" s="2092"/>
      <c r="F37" s="2092"/>
      <c r="G37" s="2092"/>
      <c r="H37" s="2092"/>
      <c r="I37" s="2092"/>
      <c r="J37" s="2092"/>
      <c r="K37" s="2092"/>
      <c r="L37" s="2092"/>
      <c r="M37" s="2092"/>
      <c r="N37" s="2092"/>
      <c r="O37" s="2092"/>
      <c r="P37" s="2092"/>
      <c r="Q37" s="2092"/>
      <c r="R37" s="2092"/>
      <c r="S37" s="2092"/>
      <c r="T37" s="2092"/>
      <c r="U37" s="2092"/>
      <c r="V37" s="2092"/>
      <c r="W37" s="2092"/>
      <c r="X37" s="2092"/>
      <c r="Y37" s="2092"/>
      <c r="Z37" s="2092"/>
      <c r="AA37" s="2092"/>
      <c r="AB37" s="2092"/>
      <c r="AC37" s="2092"/>
      <c r="AD37" s="2092"/>
      <c r="AE37" s="2092"/>
      <c r="AF37" s="2092"/>
      <c r="AG37" s="2092"/>
      <c r="AH37" s="2092"/>
      <c r="AI37" s="2093"/>
    </row>
    <row r="38" spans="1:35">
      <c r="A38" s="2091"/>
      <c r="B38" s="2092"/>
      <c r="C38" s="2092"/>
      <c r="D38" s="2092"/>
      <c r="E38" s="2092"/>
      <c r="F38" s="2092"/>
      <c r="G38" s="2092"/>
      <c r="H38" s="2092"/>
      <c r="I38" s="2092"/>
      <c r="J38" s="2092"/>
      <c r="K38" s="2092"/>
      <c r="L38" s="2092"/>
      <c r="M38" s="2092"/>
      <c r="N38" s="2092"/>
      <c r="O38" s="2092"/>
      <c r="P38" s="2092"/>
      <c r="Q38" s="2092"/>
      <c r="R38" s="2092"/>
      <c r="S38" s="2092"/>
      <c r="T38" s="2092"/>
      <c r="U38" s="2092"/>
      <c r="V38" s="2092"/>
      <c r="W38" s="2092"/>
      <c r="X38" s="2092"/>
      <c r="Y38" s="2092"/>
      <c r="Z38" s="2092"/>
      <c r="AA38" s="2092"/>
      <c r="AB38" s="2092"/>
      <c r="AC38" s="2092"/>
      <c r="AD38" s="2092"/>
      <c r="AE38" s="2092"/>
      <c r="AF38" s="2092"/>
      <c r="AG38" s="2092"/>
      <c r="AH38" s="2092"/>
      <c r="AI38" s="2093"/>
    </row>
    <row r="39" spans="1:35">
      <c r="A39" s="2091"/>
      <c r="B39" s="2092"/>
      <c r="C39" s="2092"/>
      <c r="D39" s="2092"/>
      <c r="E39" s="2092"/>
      <c r="F39" s="2092"/>
      <c r="G39" s="2092"/>
      <c r="H39" s="2092"/>
      <c r="I39" s="2092"/>
      <c r="J39" s="2092"/>
      <c r="K39" s="2092"/>
      <c r="L39" s="2092"/>
      <c r="M39" s="2092"/>
      <c r="N39" s="2092"/>
      <c r="O39" s="2092"/>
      <c r="P39" s="2092"/>
      <c r="Q39" s="2092"/>
      <c r="R39" s="2092"/>
      <c r="S39" s="2092"/>
      <c r="T39" s="2092"/>
      <c r="U39" s="2092"/>
      <c r="V39" s="2092"/>
      <c r="W39" s="2092"/>
      <c r="X39" s="2092"/>
      <c r="Y39" s="2092"/>
      <c r="Z39" s="2092"/>
      <c r="AA39" s="2092"/>
      <c r="AB39" s="2092"/>
      <c r="AC39" s="2092"/>
      <c r="AD39" s="2092"/>
      <c r="AE39" s="2092"/>
      <c r="AF39" s="2092"/>
      <c r="AG39" s="2092"/>
      <c r="AH39" s="2092"/>
      <c r="AI39" s="2093"/>
    </row>
    <row r="40" spans="1:35">
      <c r="A40" s="2091"/>
      <c r="B40" s="2092"/>
      <c r="C40" s="2092"/>
      <c r="D40" s="2092"/>
      <c r="E40" s="2092"/>
      <c r="F40" s="2092"/>
      <c r="G40" s="2092"/>
      <c r="H40" s="2092"/>
      <c r="I40" s="2092"/>
      <c r="J40" s="2092"/>
      <c r="K40" s="2092"/>
      <c r="L40" s="2092"/>
      <c r="M40" s="2092"/>
      <c r="N40" s="2092"/>
      <c r="O40" s="2092"/>
      <c r="P40" s="2092"/>
      <c r="Q40" s="2092"/>
      <c r="R40" s="2092"/>
      <c r="S40" s="2092"/>
      <c r="T40" s="2092"/>
      <c r="U40" s="2092"/>
      <c r="V40" s="2092"/>
      <c r="W40" s="2092"/>
      <c r="X40" s="2092"/>
      <c r="Y40" s="2092"/>
      <c r="Z40" s="2092"/>
      <c r="AA40" s="2092"/>
      <c r="AB40" s="2092"/>
      <c r="AC40" s="2092"/>
      <c r="AD40" s="2092"/>
      <c r="AE40" s="2092"/>
      <c r="AF40" s="2092"/>
      <c r="AG40" s="2092"/>
      <c r="AH40" s="2092"/>
      <c r="AI40" s="2093"/>
    </row>
    <row r="41" spans="1:35">
      <c r="A41" s="2091"/>
      <c r="B41" s="2092"/>
      <c r="C41" s="2092"/>
      <c r="D41" s="2092"/>
      <c r="E41" s="2092"/>
      <c r="F41" s="2092"/>
      <c r="G41" s="2092"/>
      <c r="H41" s="2092"/>
      <c r="I41" s="2092"/>
      <c r="J41" s="2092"/>
      <c r="K41" s="2092"/>
      <c r="L41" s="2092"/>
      <c r="M41" s="2092"/>
      <c r="N41" s="2092"/>
      <c r="O41" s="2092"/>
      <c r="P41" s="2092"/>
      <c r="Q41" s="2092"/>
      <c r="R41" s="2092"/>
      <c r="S41" s="2092"/>
      <c r="T41" s="2092"/>
      <c r="U41" s="2092"/>
      <c r="V41" s="2092"/>
      <c r="W41" s="2092"/>
      <c r="X41" s="2092"/>
      <c r="Y41" s="2092"/>
      <c r="Z41" s="2092"/>
      <c r="AA41" s="2092"/>
      <c r="AB41" s="2092"/>
      <c r="AC41" s="2092"/>
      <c r="AD41" s="2092"/>
      <c r="AE41" s="2092"/>
      <c r="AF41" s="2092"/>
      <c r="AG41" s="2092"/>
      <c r="AH41" s="2092"/>
      <c r="AI41" s="2093"/>
    </row>
    <row r="42" spans="1:35">
      <c r="A42" s="2094"/>
      <c r="B42" s="2095"/>
      <c r="C42" s="2095"/>
      <c r="D42" s="2095"/>
      <c r="E42" s="2095"/>
      <c r="F42" s="2095"/>
      <c r="G42" s="2095"/>
      <c r="H42" s="2095"/>
      <c r="I42" s="2095"/>
      <c r="J42" s="2095"/>
      <c r="K42" s="2095"/>
      <c r="L42" s="2095"/>
      <c r="M42" s="2095"/>
      <c r="N42" s="2095"/>
      <c r="O42" s="2095"/>
      <c r="P42" s="2095"/>
      <c r="Q42" s="2095"/>
      <c r="R42" s="2095"/>
      <c r="S42" s="2095"/>
      <c r="T42" s="2095"/>
      <c r="U42" s="2095"/>
      <c r="V42" s="2095"/>
      <c r="W42" s="2095"/>
      <c r="X42" s="2095"/>
      <c r="Y42" s="2095"/>
      <c r="Z42" s="2095"/>
      <c r="AA42" s="2095"/>
      <c r="AB42" s="2095"/>
      <c r="AC42" s="2095"/>
      <c r="AD42" s="2095"/>
      <c r="AE42" s="2095"/>
      <c r="AF42" s="2095"/>
      <c r="AG42" s="2095"/>
      <c r="AH42" s="2095"/>
      <c r="AI42" s="2096"/>
    </row>
    <row r="43" spans="1:35">
      <c r="A43" s="420"/>
      <c r="B43" s="420"/>
      <c r="C43" s="420"/>
      <c r="D43" s="420"/>
      <c r="E43" s="420"/>
      <c r="F43" s="420"/>
      <c r="G43" s="420"/>
      <c r="H43" s="420"/>
      <c r="I43" s="420"/>
      <c r="J43" s="420"/>
      <c r="K43" s="420"/>
      <c r="L43" s="420"/>
      <c r="M43" s="420"/>
      <c r="N43" s="420"/>
      <c r="O43" s="420"/>
      <c r="P43" s="420"/>
      <c r="Q43" s="420"/>
      <c r="R43" s="420"/>
      <c r="S43" s="420"/>
      <c r="T43" s="420"/>
      <c r="U43" s="420"/>
      <c r="V43" s="420"/>
      <c r="W43" s="420"/>
      <c r="X43" s="420"/>
      <c r="Y43" s="420"/>
      <c r="Z43" s="420"/>
      <c r="AA43" s="420"/>
      <c r="AB43" s="420"/>
      <c r="AC43" s="420"/>
      <c r="AD43" s="420"/>
      <c r="AE43" s="420"/>
      <c r="AF43" s="420"/>
      <c r="AG43" s="420"/>
      <c r="AH43" s="420"/>
      <c r="AI43" s="420"/>
    </row>
    <row r="44" spans="1:35">
      <c r="A44" s="397"/>
      <c r="B44" s="397"/>
      <c r="C44" s="397"/>
      <c r="D44" s="397"/>
      <c r="E44" s="397"/>
      <c r="F44" s="397"/>
      <c r="G44" s="397"/>
      <c r="H44" s="397"/>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row>
    <row r="45" spans="1:35">
      <c r="D45" s="427"/>
      <c r="F45" s="427"/>
    </row>
    <row r="46" spans="1:35">
      <c r="C46" s="428" t="s">
        <v>1706</v>
      </c>
    </row>
  </sheetData>
  <mergeCells count="10">
    <mergeCell ref="A19:AI19"/>
    <mergeCell ref="A21:F21"/>
    <mergeCell ref="G21:AI21"/>
    <mergeCell ref="A24:AI42"/>
    <mergeCell ref="AA4:AI4"/>
    <mergeCell ref="D7:L7"/>
    <mergeCell ref="Y11:AG11"/>
    <mergeCell ref="AH11:AI11"/>
    <mergeCell ref="D14:L14"/>
    <mergeCell ref="N14:V14"/>
  </mergeCells>
  <phoneticPr fontId="2"/>
  <printOptions horizontalCentered="1"/>
  <pageMargins left="0.78740157480314965" right="0.78740157480314965" top="0.98425196850393704" bottom="0.98425196850393704" header="0.51181102362204722" footer="0.51181102362204722"/>
  <pageSetup paperSize="9" scale="78" orientation="portrait" r:id="rId1"/>
  <headerFooter alignWithMargins="0"/>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1">
    <tabColor rgb="FFFFFF00"/>
    <pageSetUpPr fitToPage="1"/>
  </sheetPr>
  <dimension ref="A1:I51"/>
  <sheetViews>
    <sheetView showGridLines="0" view="pageBreakPreview" zoomScale="80" zoomScaleNormal="95" zoomScaleSheetLayoutView="80" workbookViewId="0"/>
  </sheetViews>
  <sheetFormatPr defaultColWidth="9" defaultRowHeight="18"/>
  <cols>
    <col min="1" max="16384" width="9" style="16"/>
  </cols>
  <sheetData>
    <row r="1" spans="1:9">
      <c r="A1" s="24"/>
      <c r="B1" s="428"/>
      <c r="C1" s="428"/>
      <c r="D1" s="428"/>
      <c r="E1" s="428"/>
      <c r="F1" s="428"/>
      <c r="G1" s="428"/>
      <c r="H1" s="428"/>
      <c r="I1" s="428"/>
    </row>
    <row r="2" spans="1:9">
      <c r="A2" s="428"/>
      <c r="B2" s="428"/>
      <c r="C2" s="428"/>
      <c r="D2" s="428"/>
      <c r="E2" s="428"/>
      <c r="F2" s="428"/>
      <c r="G2" s="428"/>
      <c r="H2" s="428"/>
      <c r="I2" s="428"/>
    </row>
    <row r="3" spans="1:9">
      <c r="A3" s="428" t="s">
        <v>996</v>
      </c>
      <c r="B3" s="428"/>
      <c r="C3" s="428"/>
      <c r="D3" s="428"/>
      <c r="E3" s="428"/>
      <c r="F3" s="428"/>
      <c r="G3" s="428"/>
      <c r="H3" s="428"/>
      <c r="I3" s="428"/>
    </row>
    <row r="4" spans="1:9">
      <c r="A4" s="428"/>
      <c r="B4" s="428"/>
      <c r="C4" s="428"/>
      <c r="D4" s="428"/>
      <c r="E4" s="428"/>
      <c r="F4" s="428"/>
      <c r="G4" s="428"/>
      <c r="H4" s="428"/>
      <c r="I4" s="428"/>
    </row>
    <row r="5" spans="1:9">
      <c r="A5" s="428" t="s">
        <v>667</v>
      </c>
      <c r="B5" s="428"/>
      <c r="C5" s="428"/>
      <c r="D5" s="428"/>
      <c r="E5" s="428"/>
      <c r="F5" s="428"/>
      <c r="G5" s="428"/>
      <c r="H5" s="428"/>
      <c r="I5" s="428"/>
    </row>
    <row r="6" spans="1:9">
      <c r="A6" s="428"/>
      <c r="B6" s="428"/>
      <c r="C6" s="428"/>
      <c r="D6" s="428"/>
      <c r="E6" s="428"/>
      <c r="F6" s="428"/>
      <c r="G6" s="428"/>
      <c r="H6" s="428"/>
      <c r="I6" s="428"/>
    </row>
    <row r="7" spans="1:9">
      <c r="A7" s="428" t="s">
        <v>668</v>
      </c>
      <c r="B7" s="428"/>
      <c r="C7" s="428"/>
      <c r="D7" s="428"/>
      <c r="E7" s="428"/>
      <c r="F7" s="428"/>
      <c r="G7" s="428"/>
      <c r="H7" s="428"/>
      <c r="I7" s="428"/>
    </row>
    <row r="8" spans="1:9">
      <c r="A8" s="428"/>
      <c r="B8" s="428"/>
      <c r="C8" s="428"/>
      <c r="D8" s="428"/>
      <c r="E8" s="428"/>
      <c r="F8" s="428"/>
      <c r="G8" s="428"/>
      <c r="H8" s="428"/>
      <c r="I8" s="428"/>
    </row>
    <row r="9" spans="1:9">
      <c r="A9" s="428" t="s">
        <v>669</v>
      </c>
      <c r="B9" s="428"/>
      <c r="C9" s="428"/>
      <c r="D9" s="428"/>
      <c r="E9" s="428"/>
      <c r="F9" s="428">
        <f>入力用!B21</f>
        <v>0</v>
      </c>
      <c r="G9" s="428"/>
      <c r="H9" s="428"/>
      <c r="I9" s="428"/>
    </row>
    <row r="10" spans="1:9">
      <c r="A10" s="428"/>
      <c r="B10" s="428"/>
      <c r="C10" s="428"/>
      <c r="D10" s="428"/>
      <c r="E10" s="428"/>
      <c r="F10" s="428">
        <f>入力用!B20</f>
        <v>0</v>
      </c>
      <c r="G10" s="428"/>
      <c r="H10" s="428"/>
      <c r="I10" s="428"/>
    </row>
    <row r="11" spans="1:9">
      <c r="A11" s="428"/>
      <c r="B11" s="428"/>
      <c r="C11" s="428"/>
      <c r="D11" s="428"/>
      <c r="E11" s="428"/>
      <c r="F11" s="428">
        <f>入力用!B22</f>
        <v>0</v>
      </c>
      <c r="G11" s="428"/>
      <c r="H11" s="428"/>
      <c r="I11" s="428"/>
    </row>
    <row r="12" spans="1:9">
      <c r="A12" s="428"/>
      <c r="B12" s="428"/>
      <c r="C12" s="428"/>
      <c r="D12" s="428"/>
      <c r="E12" s="428"/>
      <c r="F12" s="428"/>
      <c r="G12" s="428"/>
      <c r="H12" s="428"/>
      <c r="I12" s="428"/>
    </row>
    <row r="13" spans="1:9">
      <c r="A13" s="428"/>
      <c r="B13" s="428"/>
      <c r="C13" s="428"/>
      <c r="D13" s="428"/>
      <c r="E13" s="428"/>
      <c r="F13" s="428"/>
      <c r="G13" s="428"/>
      <c r="H13" s="428"/>
      <c r="I13" s="428"/>
    </row>
    <row r="14" spans="1:9">
      <c r="A14" s="428"/>
      <c r="B14" s="428"/>
      <c r="C14" s="428"/>
      <c r="D14" s="428"/>
      <c r="E14" s="428"/>
      <c r="F14" s="428"/>
      <c r="G14" s="428"/>
      <c r="H14" s="428"/>
      <c r="I14" s="428"/>
    </row>
    <row r="15" spans="1:9" ht="19">
      <c r="A15" s="429" t="s">
        <v>670</v>
      </c>
      <c r="B15" s="429"/>
      <c r="C15" s="429"/>
      <c r="D15" s="429"/>
      <c r="E15" s="429"/>
      <c r="F15" s="429"/>
      <c r="G15" s="429"/>
      <c r="H15" s="428"/>
      <c r="I15" s="428"/>
    </row>
    <row r="16" spans="1:9">
      <c r="A16" s="428"/>
      <c r="B16" s="428"/>
      <c r="C16" s="428"/>
      <c r="D16" s="428"/>
      <c r="E16" s="428"/>
      <c r="F16" s="428"/>
      <c r="G16" s="428"/>
      <c r="H16" s="428"/>
      <c r="I16" s="428"/>
    </row>
    <row r="17" spans="1:9">
      <c r="A17" s="428"/>
      <c r="B17" s="428"/>
      <c r="C17" s="428"/>
      <c r="D17" s="428"/>
      <c r="E17" s="428"/>
      <c r="F17" s="428"/>
      <c r="G17" s="428"/>
      <c r="H17" s="428"/>
      <c r="I17" s="428"/>
    </row>
    <row r="18" spans="1:9">
      <c r="A18" s="428"/>
      <c r="B18" s="428"/>
      <c r="C18" s="428"/>
      <c r="D18" s="428"/>
      <c r="E18" s="428"/>
      <c r="F18" s="428"/>
      <c r="G18" s="428"/>
      <c r="H18" s="428"/>
      <c r="I18" s="428"/>
    </row>
    <row r="19" spans="1:9">
      <c r="A19" s="428" t="s">
        <v>997</v>
      </c>
      <c r="B19" s="428"/>
      <c r="C19" s="428"/>
      <c r="D19" s="428"/>
      <c r="E19" s="428"/>
      <c r="F19" s="428"/>
      <c r="G19" s="428"/>
      <c r="H19" s="428"/>
      <c r="I19" s="428"/>
    </row>
    <row r="20" spans="1:9">
      <c r="A20" s="428"/>
      <c r="B20" s="428"/>
      <c r="C20" s="428"/>
      <c r="D20" s="428"/>
      <c r="E20" s="428"/>
      <c r="F20" s="428"/>
      <c r="G20" s="428"/>
      <c r="H20" s="428"/>
      <c r="I20" s="428"/>
    </row>
    <row r="21" spans="1:9">
      <c r="A21" s="428" t="s">
        <v>671</v>
      </c>
      <c r="B21" s="428"/>
      <c r="C21" s="428"/>
      <c r="D21" s="428"/>
      <c r="E21" s="428"/>
      <c r="F21" s="428"/>
      <c r="G21" s="428"/>
      <c r="H21" s="428"/>
      <c r="I21" s="428"/>
    </row>
    <row r="22" spans="1:9">
      <c r="A22" s="428"/>
      <c r="B22" s="428"/>
      <c r="C22" s="428"/>
      <c r="D22" s="428"/>
      <c r="E22" s="428"/>
      <c r="F22" s="428"/>
      <c r="G22" s="428"/>
      <c r="H22" s="428"/>
      <c r="I22" s="428"/>
    </row>
    <row r="23" spans="1:9">
      <c r="A23" s="428"/>
      <c r="B23" s="428"/>
      <c r="C23" s="428"/>
      <c r="D23" s="428"/>
      <c r="E23" s="428"/>
      <c r="F23" s="428"/>
      <c r="G23" s="428"/>
      <c r="H23" s="428"/>
      <c r="I23" s="428"/>
    </row>
    <row r="24" spans="1:9">
      <c r="A24" s="428" t="s">
        <v>672</v>
      </c>
      <c r="B24" s="428"/>
      <c r="C24" s="428"/>
      <c r="D24" s="428"/>
      <c r="E24" s="428"/>
      <c r="F24" s="428"/>
      <c r="G24" s="428"/>
      <c r="H24" s="428"/>
      <c r="I24" s="428"/>
    </row>
    <row r="25" spans="1:9">
      <c r="A25" s="428"/>
      <c r="B25" s="428"/>
      <c r="C25" s="428"/>
      <c r="D25" s="428"/>
      <c r="E25" s="428"/>
      <c r="F25" s="428"/>
      <c r="G25" s="428"/>
      <c r="H25" s="428"/>
      <c r="I25" s="428"/>
    </row>
    <row r="26" spans="1:9">
      <c r="A26" s="428"/>
      <c r="B26" s="428"/>
      <c r="C26" s="428"/>
      <c r="D26" s="428"/>
      <c r="E26" s="428"/>
      <c r="F26" s="428"/>
      <c r="G26" s="428"/>
      <c r="H26" s="428"/>
      <c r="I26" s="428"/>
    </row>
    <row r="27" spans="1:9" ht="18.75" customHeight="1">
      <c r="A27" s="428" t="s">
        <v>673</v>
      </c>
      <c r="B27" s="428"/>
      <c r="C27" s="428"/>
      <c r="D27" s="2099" t="str">
        <f>入力用!B6</f>
        <v>■■事業 ●●地区 ▲-▲工区</v>
      </c>
      <c r="E27" s="2099"/>
      <c r="F27" s="2099"/>
      <c r="G27" s="2099"/>
      <c r="H27" s="2099"/>
      <c r="I27" s="428"/>
    </row>
    <row r="28" spans="1:9">
      <c r="A28" s="428"/>
      <c r="B28" s="428"/>
      <c r="C28" s="428"/>
      <c r="D28" s="2099"/>
      <c r="E28" s="2099"/>
      <c r="F28" s="2099"/>
      <c r="G28" s="2099"/>
      <c r="H28" s="2099"/>
      <c r="I28" s="428"/>
    </row>
    <row r="29" spans="1:9">
      <c r="A29" s="428"/>
      <c r="B29" s="428"/>
      <c r="C29" s="428"/>
      <c r="D29" s="587"/>
      <c r="E29" s="587"/>
      <c r="F29" s="587"/>
      <c r="G29" s="587"/>
      <c r="H29" s="587"/>
      <c r="I29" s="428"/>
    </row>
    <row r="30" spans="1:9">
      <c r="A30" s="428" t="s">
        <v>674</v>
      </c>
      <c r="B30" s="428"/>
      <c r="C30" s="428"/>
      <c r="D30" s="428"/>
      <c r="E30" s="428"/>
      <c r="F30" s="428"/>
      <c r="G30" s="428"/>
      <c r="H30" s="428"/>
      <c r="I30" s="428"/>
    </row>
    <row r="31" spans="1:9">
      <c r="A31" s="428"/>
      <c r="B31" s="428"/>
      <c r="C31" s="428"/>
      <c r="D31" s="428"/>
      <c r="E31" s="428"/>
      <c r="F31" s="428"/>
      <c r="G31" s="428"/>
      <c r="H31" s="428"/>
      <c r="I31" s="428"/>
    </row>
    <row r="32" spans="1:9">
      <c r="A32" s="428" t="s">
        <v>675</v>
      </c>
      <c r="B32" s="428"/>
      <c r="C32" s="428"/>
      <c r="D32" s="428">
        <f>入力用!B7</f>
        <v>0</v>
      </c>
      <c r="E32" s="428"/>
      <c r="F32" s="428"/>
      <c r="G32" s="428"/>
      <c r="H32" s="428"/>
      <c r="I32" s="428"/>
    </row>
    <row r="33" spans="1:9">
      <c r="A33" s="428"/>
      <c r="B33" s="428"/>
      <c r="C33" s="428"/>
      <c r="D33" s="428"/>
      <c r="E33" s="428"/>
      <c r="F33" s="428"/>
      <c r="G33" s="428"/>
      <c r="H33" s="428"/>
      <c r="I33" s="428"/>
    </row>
    <row r="34" spans="1:9">
      <c r="A34" s="428" t="s">
        <v>998</v>
      </c>
      <c r="B34" s="428"/>
      <c r="C34" s="428"/>
      <c r="D34" s="428"/>
      <c r="E34" s="428"/>
      <c r="F34" s="428"/>
      <c r="G34" s="428"/>
      <c r="H34" s="428"/>
      <c r="I34" s="428"/>
    </row>
    <row r="35" spans="1:9">
      <c r="A35" s="428" t="s">
        <v>676</v>
      </c>
      <c r="B35" s="428"/>
      <c r="C35" s="428"/>
      <c r="D35" s="428"/>
      <c r="E35" s="428"/>
      <c r="F35" s="428"/>
      <c r="G35" s="428"/>
      <c r="H35" s="428"/>
      <c r="I35" s="428"/>
    </row>
    <row r="36" spans="1:9">
      <c r="A36" s="428" t="s">
        <v>999</v>
      </c>
      <c r="B36" s="428"/>
      <c r="C36" s="428"/>
      <c r="D36" s="428"/>
      <c r="E36" s="428"/>
      <c r="F36" s="428"/>
      <c r="G36" s="428"/>
      <c r="H36" s="428"/>
      <c r="I36" s="428"/>
    </row>
    <row r="37" spans="1:9">
      <c r="A37" s="428"/>
      <c r="B37" s="428"/>
      <c r="C37" s="428"/>
      <c r="D37" s="428"/>
      <c r="E37" s="428"/>
      <c r="F37" s="428"/>
      <c r="G37" s="428"/>
      <c r="H37" s="428"/>
      <c r="I37" s="428"/>
    </row>
    <row r="38" spans="1:9">
      <c r="A38" s="428" t="s">
        <v>1000</v>
      </c>
      <c r="B38" s="428"/>
      <c r="C38" s="428"/>
      <c r="D38" s="428"/>
      <c r="E38" s="428"/>
      <c r="F38" s="428"/>
      <c r="G38" s="428"/>
      <c r="H38" s="428"/>
      <c r="I38" s="428"/>
    </row>
    <row r="39" spans="1:9">
      <c r="A39" s="428"/>
      <c r="B39" s="428"/>
      <c r="C39" s="428"/>
      <c r="D39" s="428"/>
      <c r="E39" s="428"/>
      <c r="F39" s="428"/>
      <c r="G39" s="428"/>
      <c r="H39" s="428"/>
      <c r="I39" s="428"/>
    </row>
    <row r="40" spans="1:9">
      <c r="A40" s="428" t="s">
        <v>1001</v>
      </c>
      <c r="B40" s="428"/>
      <c r="C40" s="428"/>
      <c r="D40" s="428"/>
      <c r="E40" s="428"/>
      <c r="F40" s="428"/>
      <c r="G40" s="428"/>
      <c r="H40" s="428"/>
      <c r="I40" s="428"/>
    </row>
    <row r="41" spans="1:9">
      <c r="A41" s="428"/>
      <c r="B41" s="428"/>
      <c r="C41" s="428"/>
      <c r="D41" s="428"/>
      <c r="E41" s="428"/>
      <c r="F41" s="428"/>
      <c r="G41" s="428"/>
      <c r="H41" s="428"/>
      <c r="I41" s="428"/>
    </row>
    <row r="42" spans="1:9">
      <c r="A42" s="428"/>
      <c r="B42" s="428"/>
      <c r="C42" s="428"/>
      <c r="D42" s="428"/>
      <c r="E42" s="428"/>
      <c r="F42" s="428"/>
      <c r="G42" s="428"/>
      <c r="H42" s="428"/>
      <c r="I42" s="428"/>
    </row>
    <row r="43" spans="1:9">
      <c r="A43" s="428" t="s">
        <v>677</v>
      </c>
      <c r="B43" s="428"/>
      <c r="C43" s="428"/>
      <c r="D43" s="428"/>
      <c r="E43" s="428"/>
      <c r="F43" s="428"/>
      <c r="G43" s="428"/>
      <c r="H43" s="428"/>
      <c r="I43" s="428"/>
    </row>
    <row r="44" spans="1:9">
      <c r="A44" s="428" t="s">
        <v>678</v>
      </c>
      <c r="B44" s="428"/>
      <c r="C44" s="428"/>
      <c r="D44" s="428"/>
      <c r="E44" s="428"/>
      <c r="F44" s="428"/>
      <c r="G44" s="428"/>
      <c r="H44" s="428"/>
      <c r="I44" s="428"/>
    </row>
    <row r="45" spans="1:9">
      <c r="A45" s="428" t="s">
        <v>679</v>
      </c>
      <c r="B45" s="428"/>
      <c r="C45" s="428"/>
      <c r="D45" s="428"/>
      <c r="E45" s="428"/>
      <c r="F45" s="428"/>
      <c r="G45" s="428"/>
      <c r="H45" s="428"/>
      <c r="I45" s="428"/>
    </row>
    <row r="46" spans="1:9">
      <c r="A46" s="428" t="s">
        <v>1707</v>
      </c>
      <c r="B46" s="428"/>
      <c r="C46" s="428"/>
      <c r="D46" s="428"/>
      <c r="E46" s="428"/>
      <c r="F46" s="428"/>
      <c r="G46" s="428"/>
      <c r="H46" s="428"/>
      <c r="I46" s="428"/>
    </row>
    <row r="47" spans="1:9">
      <c r="A47" s="428"/>
      <c r="B47" s="428"/>
      <c r="C47" s="428"/>
      <c r="D47" s="428"/>
      <c r="E47" s="428"/>
      <c r="F47" s="428"/>
      <c r="G47" s="428"/>
      <c r="H47" s="428"/>
      <c r="I47" s="428"/>
    </row>
    <row r="48" spans="1:9">
      <c r="A48" s="428"/>
      <c r="B48" s="428"/>
      <c r="C48" s="428"/>
      <c r="D48" s="428"/>
      <c r="E48" s="428"/>
      <c r="F48" s="428"/>
      <c r="G48" s="428"/>
      <c r="H48" s="428"/>
      <c r="I48" s="428"/>
    </row>
    <row r="49" spans="1:9">
      <c r="A49" s="428"/>
      <c r="B49" s="428"/>
      <c r="C49" s="428"/>
      <c r="D49" s="428"/>
      <c r="E49" s="428"/>
      <c r="F49" s="428"/>
      <c r="G49" s="428"/>
      <c r="H49" s="428"/>
      <c r="I49" s="428"/>
    </row>
    <row r="50" spans="1:9">
      <c r="A50" s="428" t="s">
        <v>676</v>
      </c>
      <c r="B50" s="428"/>
      <c r="C50" s="428"/>
      <c r="D50" s="428"/>
      <c r="E50" s="428"/>
      <c r="F50" s="428"/>
      <c r="G50" s="428"/>
      <c r="H50" s="428"/>
      <c r="I50" s="428"/>
    </row>
    <row r="51" spans="1:9">
      <c r="A51" s="428"/>
      <c r="B51" s="428"/>
      <c r="C51" s="428"/>
      <c r="D51" s="428"/>
      <c r="E51" s="428"/>
      <c r="F51" s="428"/>
      <c r="G51" s="428"/>
      <c r="H51" s="428"/>
      <c r="I51" s="428"/>
    </row>
  </sheetData>
  <mergeCells count="1">
    <mergeCell ref="D27:H28"/>
  </mergeCells>
  <phoneticPr fontId="2"/>
  <printOptions horizontalCentered="1"/>
  <pageMargins left="0.39370078740157483" right="0.39370078740157483" top="0.78740157480314965" bottom="0.39370078740157483" header="0" footer="0"/>
  <pageSetup paperSize="9" scale="88"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71">
    <tabColor rgb="FFFFFF00"/>
  </sheetPr>
  <dimension ref="A1:AI53"/>
  <sheetViews>
    <sheetView showGridLines="0" view="pageBreakPreview" zoomScale="80" zoomScaleNormal="100" zoomScaleSheetLayoutView="80" workbookViewId="0"/>
  </sheetViews>
  <sheetFormatPr defaultColWidth="2.36328125" defaultRowHeight="13"/>
  <cols>
    <col min="1" max="7" width="2.36328125" style="528"/>
    <col min="8" max="8" width="2.453125" style="528" bestFit="1" customWidth="1"/>
    <col min="9" max="16384" width="2.36328125" style="528"/>
  </cols>
  <sheetData>
    <row r="1" spans="1:35">
      <c r="A1" s="528" t="s">
        <v>1045</v>
      </c>
    </row>
    <row r="3" spans="1:35">
      <c r="Z3" s="562" t="s">
        <v>556</v>
      </c>
      <c r="AA3" s="1967"/>
      <c r="AB3" s="1967"/>
      <c r="AC3" s="1967"/>
      <c r="AD3" s="1967"/>
      <c r="AE3" s="1967"/>
      <c r="AF3" s="1967"/>
      <c r="AG3" s="1967"/>
      <c r="AH3" s="1967"/>
      <c r="AI3" s="1967"/>
    </row>
    <row r="6" spans="1:35">
      <c r="B6" s="528" t="s">
        <v>1002</v>
      </c>
    </row>
    <row r="7" spans="1:35">
      <c r="C7" s="2084"/>
      <c r="D7" s="2084"/>
      <c r="E7" s="2084"/>
      <c r="F7" s="2084"/>
      <c r="G7" s="2084"/>
      <c r="H7" s="2084"/>
      <c r="I7" s="2084"/>
      <c r="J7" s="2084"/>
      <c r="K7" s="528" t="s">
        <v>114</v>
      </c>
    </row>
    <row r="10" spans="1:35">
      <c r="AH10" s="562" t="s">
        <v>1003</v>
      </c>
    </row>
    <row r="11" spans="1:35">
      <c r="Z11" s="2084"/>
      <c r="AA11" s="2084"/>
      <c r="AB11" s="2084"/>
      <c r="AC11" s="2084"/>
      <c r="AD11" s="2084"/>
      <c r="AE11" s="2084"/>
      <c r="AF11" s="2084"/>
      <c r="AG11" s="2084"/>
      <c r="AH11" s="2084" t="s">
        <v>659</v>
      </c>
      <c r="AI11" s="2084"/>
    </row>
    <row r="14" spans="1:35" ht="13" customHeight="1">
      <c r="A14" s="2101" t="s">
        <v>1004</v>
      </c>
      <c r="B14" s="2101"/>
      <c r="C14" s="2101"/>
      <c r="D14" s="2101"/>
      <c r="E14" s="2101"/>
      <c r="F14" s="2101"/>
      <c r="G14" s="2101"/>
      <c r="H14" s="2101"/>
      <c r="I14" s="2101"/>
      <c r="J14" s="2101"/>
      <c r="K14" s="2101"/>
      <c r="L14" s="2101"/>
      <c r="M14" s="2101"/>
      <c r="N14" s="2101"/>
      <c r="O14" s="2101"/>
      <c r="P14" s="2101"/>
      <c r="Q14" s="2101"/>
      <c r="R14" s="2101"/>
      <c r="S14" s="2101"/>
      <c r="T14" s="2101"/>
      <c r="U14" s="2101"/>
      <c r="V14" s="2101"/>
      <c r="W14" s="2101"/>
      <c r="X14" s="2101"/>
      <c r="Y14" s="2101"/>
      <c r="Z14" s="2101"/>
      <c r="AA14" s="2101"/>
      <c r="AB14" s="2101"/>
      <c r="AC14" s="2101"/>
      <c r="AD14" s="2101"/>
      <c r="AE14" s="2101"/>
      <c r="AF14" s="2101"/>
      <c r="AG14" s="2101"/>
      <c r="AH14" s="2101"/>
      <c r="AI14" s="2101"/>
    </row>
    <row r="15" spans="1:35" ht="13" customHeight="1">
      <c r="A15" s="2101"/>
      <c r="B15" s="2101"/>
      <c r="C15" s="2101"/>
      <c r="D15" s="2101"/>
      <c r="E15" s="2101"/>
      <c r="F15" s="2101"/>
      <c r="G15" s="2101"/>
      <c r="H15" s="2101"/>
      <c r="I15" s="2101"/>
      <c r="J15" s="2101"/>
      <c r="K15" s="2101"/>
      <c r="L15" s="2101"/>
      <c r="M15" s="2101"/>
      <c r="N15" s="2101"/>
      <c r="O15" s="2101"/>
      <c r="P15" s="2101"/>
      <c r="Q15" s="2101"/>
      <c r="R15" s="2101"/>
      <c r="S15" s="2101"/>
      <c r="T15" s="2101"/>
      <c r="U15" s="2101"/>
      <c r="V15" s="2101"/>
      <c r="W15" s="2101"/>
      <c r="X15" s="2101"/>
      <c r="Y15" s="2101"/>
      <c r="Z15" s="2101"/>
      <c r="AA15" s="2101"/>
      <c r="AB15" s="2101"/>
      <c r="AC15" s="2101"/>
      <c r="AD15" s="2101"/>
      <c r="AE15" s="2101"/>
      <c r="AF15" s="2101"/>
      <c r="AG15" s="2101"/>
      <c r="AH15" s="2101"/>
      <c r="AI15" s="2101"/>
    </row>
    <row r="18" spans="1:35">
      <c r="D18" s="528" t="s">
        <v>1005</v>
      </c>
    </row>
    <row r="20" spans="1:35">
      <c r="D20" s="528" t="s">
        <v>1006</v>
      </c>
      <c r="I20" s="2084" t="s">
        <v>1007</v>
      </c>
      <c r="J20" s="2084"/>
      <c r="K20" s="2084"/>
      <c r="L20" s="2084"/>
      <c r="M20" s="2084"/>
      <c r="N20" s="2084"/>
      <c r="P20" s="528" t="s">
        <v>1008</v>
      </c>
    </row>
    <row r="24" spans="1:35">
      <c r="A24" s="2084" t="s">
        <v>938</v>
      </c>
      <c r="B24" s="2084"/>
      <c r="C24" s="2084"/>
      <c r="D24" s="2084"/>
      <c r="E24" s="2084"/>
      <c r="F24" s="2084"/>
      <c r="G24" s="2084"/>
      <c r="H24" s="2084"/>
      <c r="I24" s="2084"/>
      <c r="J24" s="2084"/>
      <c r="K24" s="2084"/>
      <c r="L24" s="2084"/>
      <c r="M24" s="2084"/>
      <c r="N24" s="2084"/>
      <c r="O24" s="2084"/>
      <c r="P24" s="2084"/>
      <c r="Q24" s="2084"/>
      <c r="R24" s="2084"/>
      <c r="S24" s="2084"/>
      <c r="T24" s="2084"/>
      <c r="U24" s="2084"/>
      <c r="V24" s="2084"/>
      <c r="W24" s="2084"/>
      <c r="X24" s="2084"/>
      <c r="Y24" s="2084"/>
      <c r="Z24" s="2084"/>
      <c r="AA24" s="2084"/>
      <c r="AB24" s="2084"/>
      <c r="AC24" s="2084"/>
      <c r="AD24" s="2084"/>
      <c r="AE24" s="2084"/>
      <c r="AF24" s="2084"/>
      <c r="AG24" s="2084"/>
      <c r="AH24" s="2084"/>
      <c r="AI24" s="2084"/>
    </row>
    <row r="27" spans="1:35">
      <c r="D27" s="588" t="s">
        <v>1009</v>
      </c>
    </row>
    <row r="28" spans="1:35">
      <c r="D28" s="2100"/>
      <c r="E28" s="2100"/>
      <c r="F28" s="2100"/>
      <c r="G28" s="2100"/>
      <c r="H28" s="2100"/>
      <c r="I28" s="2100"/>
      <c r="J28" s="2100"/>
      <c r="K28" s="2100"/>
      <c r="L28" s="2100"/>
      <c r="M28" s="2100"/>
      <c r="N28" s="2100"/>
      <c r="O28" s="2100"/>
      <c r="P28" s="2100"/>
      <c r="Q28" s="2100"/>
      <c r="R28" s="2100"/>
      <c r="S28" s="2100"/>
      <c r="T28" s="2100"/>
      <c r="U28" s="2100"/>
      <c r="V28" s="2100"/>
      <c r="W28" s="2100"/>
      <c r="X28" s="2100"/>
      <c r="Y28" s="2100"/>
      <c r="Z28" s="2100"/>
      <c r="AA28" s="2100"/>
      <c r="AB28" s="2100"/>
      <c r="AC28" s="2100"/>
      <c r="AD28" s="2100"/>
      <c r="AE28" s="2100"/>
      <c r="AF28" s="2100"/>
    </row>
    <row r="29" spans="1:35">
      <c r="D29" s="2100"/>
      <c r="E29" s="2100"/>
      <c r="F29" s="2100"/>
      <c r="G29" s="2100"/>
      <c r="H29" s="2100"/>
      <c r="I29" s="2100"/>
      <c r="J29" s="2100"/>
      <c r="K29" s="2100"/>
      <c r="L29" s="2100"/>
      <c r="M29" s="2100"/>
      <c r="N29" s="2100"/>
      <c r="O29" s="2100"/>
      <c r="P29" s="2100"/>
      <c r="Q29" s="2100"/>
      <c r="R29" s="2100"/>
      <c r="S29" s="2100"/>
      <c r="T29" s="2100"/>
      <c r="U29" s="2100"/>
      <c r="V29" s="2100"/>
      <c r="W29" s="2100"/>
      <c r="X29" s="2100"/>
      <c r="Y29" s="2100"/>
      <c r="Z29" s="2100"/>
      <c r="AA29" s="2100"/>
      <c r="AB29" s="2100"/>
      <c r="AC29" s="2100"/>
      <c r="AD29" s="2100"/>
      <c r="AE29" s="2100"/>
      <c r="AF29" s="2100"/>
    </row>
    <row r="30" spans="1:35">
      <c r="D30" s="588"/>
    </row>
    <row r="31" spans="1:35">
      <c r="D31" s="588" t="s">
        <v>1010</v>
      </c>
    </row>
    <row r="32" spans="1:35">
      <c r="D32" s="2100"/>
      <c r="E32" s="2100"/>
      <c r="F32" s="2100"/>
      <c r="G32" s="2100"/>
      <c r="H32" s="2100"/>
      <c r="I32" s="2100"/>
      <c r="J32" s="2100"/>
      <c r="K32" s="2100"/>
      <c r="L32" s="2100"/>
      <c r="M32" s="2100"/>
      <c r="N32" s="2100"/>
      <c r="O32" s="2100"/>
      <c r="P32" s="2100"/>
      <c r="Q32" s="2100"/>
      <c r="R32" s="2100"/>
      <c r="S32" s="2100"/>
      <c r="T32" s="2100"/>
      <c r="U32" s="2100"/>
      <c r="V32" s="2100"/>
      <c r="W32" s="2100"/>
      <c r="X32" s="2100"/>
      <c r="Y32" s="2100"/>
      <c r="Z32" s="2100"/>
      <c r="AA32" s="2100"/>
      <c r="AB32" s="2100"/>
      <c r="AC32" s="2100"/>
      <c r="AD32" s="2100"/>
      <c r="AE32" s="2100"/>
      <c r="AF32" s="2100"/>
    </row>
    <row r="33" spans="1:35">
      <c r="D33" s="2100"/>
      <c r="E33" s="2100"/>
      <c r="F33" s="2100"/>
      <c r="G33" s="2100"/>
      <c r="H33" s="2100"/>
      <c r="I33" s="2100"/>
      <c r="J33" s="2100"/>
      <c r="K33" s="2100"/>
      <c r="L33" s="2100"/>
      <c r="M33" s="2100"/>
      <c r="N33" s="2100"/>
      <c r="O33" s="2100"/>
      <c r="P33" s="2100"/>
      <c r="Q33" s="2100"/>
      <c r="R33" s="2100"/>
      <c r="S33" s="2100"/>
      <c r="T33" s="2100"/>
      <c r="U33" s="2100"/>
      <c r="V33" s="2100"/>
      <c r="W33" s="2100"/>
      <c r="X33" s="2100"/>
      <c r="Y33" s="2100"/>
      <c r="Z33" s="2100"/>
      <c r="AA33" s="2100"/>
      <c r="AB33" s="2100"/>
      <c r="AC33" s="2100"/>
      <c r="AD33" s="2100"/>
      <c r="AE33" s="2100"/>
      <c r="AF33" s="2100"/>
    </row>
    <row r="34" spans="1:35">
      <c r="D34" s="588"/>
    </row>
    <row r="35" spans="1:35">
      <c r="D35" s="588" t="s">
        <v>1011</v>
      </c>
      <c r="J35" s="528" t="s">
        <v>118</v>
      </c>
      <c r="K35" s="1967"/>
      <c r="L35" s="1967"/>
      <c r="M35" s="1967"/>
      <c r="N35" s="1967"/>
      <c r="O35" s="1967"/>
      <c r="P35" s="1967"/>
      <c r="Q35" s="1967"/>
      <c r="R35" s="1967"/>
      <c r="S35" s="1967"/>
    </row>
    <row r="36" spans="1:35">
      <c r="D36" s="588"/>
      <c r="J36" s="528" t="s">
        <v>119</v>
      </c>
      <c r="K36" s="1967"/>
      <c r="L36" s="1967"/>
      <c r="M36" s="1967"/>
      <c r="N36" s="1967"/>
      <c r="O36" s="1967"/>
      <c r="P36" s="1967"/>
      <c r="Q36" s="1967"/>
      <c r="R36" s="1967"/>
      <c r="S36" s="1967"/>
    </row>
    <row r="37" spans="1:35">
      <c r="D37" s="588"/>
    </row>
    <row r="38" spans="1:35">
      <c r="D38" s="588" t="s">
        <v>1012</v>
      </c>
    </row>
    <row r="39" spans="1:35">
      <c r="D39" s="2100"/>
      <c r="E39" s="2100"/>
      <c r="F39" s="2100"/>
      <c r="G39" s="2100"/>
      <c r="H39" s="2100"/>
      <c r="I39" s="2100"/>
      <c r="J39" s="2100"/>
      <c r="K39" s="2100"/>
      <c r="L39" s="2100"/>
      <c r="M39" s="2100"/>
      <c r="N39" s="2100"/>
      <c r="O39" s="2100"/>
      <c r="P39" s="2100"/>
      <c r="Q39" s="2100"/>
      <c r="R39" s="2100"/>
      <c r="S39" s="2100"/>
      <c r="T39" s="2100"/>
      <c r="U39" s="2100"/>
      <c r="V39" s="2100"/>
      <c r="W39" s="2100"/>
      <c r="X39" s="2100"/>
      <c r="Y39" s="2100"/>
      <c r="Z39" s="2100"/>
      <c r="AA39" s="2100"/>
      <c r="AB39" s="2100"/>
      <c r="AC39" s="2100"/>
      <c r="AD39" s="2100"/>
      <c r="AE39" s="2100"/>
      <c r="AF39" s="2100"/>
    </row>
    <row r="40" spans="1:35">
      <c r="D40" s="2100"/>
      <c r="E40" s="2100"/>
      <c r="F40" s="2100"/>
      <c r="G40" s="2100"/>
      <c r="H40" s="2100"/>
      <c r="I40" s="2100"/>
      <c r="J40" s="2100"/>
      <c r="K40" s="2100"/>
      <c r="L40" s="2100"/>
      <c r="M40" s="2100"/>
      <c r="N40" s="2100"/>
      <c r="O40" s="2100"/>
      <c r="P40" s="2100"/>
      <c r="Q40" s="2100"/>
      <c r="R40" s="2100"/>
      <c r="S40" s="2100"/>
      <c r="T40" s="2100"/>
      <c r="U40" s="2100"/>
      <c r="V40" s="2100"/>
      <c r="W40" s="2100"/>
      <c r="X40" s="2100"/>
      <c r="Y40" s="2100"/>
      <c r="Z40" s="2100"/>
      <c r="AA40" s="2100"/>
      <c r="AB40" s="2100"/>
      <c r="AC40" s="2100"/>
      <c r="AD40" s="2100"/>
      <c r="AE40" s="2100"/>
      <c r="AF40" s="2100"/>
    </row>
    <row r="41" spans="1:35">
      <c r="D41" s="588"/>
    </row>
    <row r="42" spans="1:35">
      <c r="D42" s="588" t="s">
        <v>1013</v>
      </c>
    </row>
    <row r="43" spans="1:35">
      <c r="D43" s="2100"/>
      <c r="E43" s="2100"/>
      <c r="F43" s="2100"/>
      <c r="G43" s="2100"/>
      <c r="H43" s="2100"/>
      <c r="I43" s="2100"/>
      <c r="J43" s="2100"/>
      <c r="K43" s="2100"/>
      <c r="L43" s="2100"/>
      <c r="M43" s="2100"/>
      <c r="N43" s="2100"/>
      <c r="O43" s="2100"/>
      <c r="P43" s="2100"/>
      <c r="Q43" s="2100"/>
      <c r="R43" s="2100"/>
      <c r="S43" s="2100"/>
      <c r="T43" s="2100"/>
      <c r="U43" s="2100"/>
      <c r="V43" s="2100"/>
      <c r="W43" s="2100"/>
      <c r="X43" s="2100"/>
      <c r="Y43" s="2100"/>
      <c r="Z43" s="2100"/>
      <c r="AA43" s="2100"/>
      <c r="AB43" s="2100"/>
      <c r="AC43" s="2100"/>
      <c r="AD43" s="2100"/>
      <c r="AE43" s="2100"/>
      <c r="AF43" s="2100"/>
    </row>
    <row r="44" spans="1:35">
      <c r="D44" s="2100"/>
      <c r="E44" s="2100"/>
      <c r="F44" s="2100"/>
      <c r="G44" s="2100"/>
      <c r="H44" s="2100"/>
      <c r="I44" s="2100"/>
      <c r="J44" s="2100"/>
      <c r="K44" s="2100"/>
      <c r="L44" s="2100"/>
      <c r="M44" s="2100"/>
      <c r="N44" s="2100"/>
      <c r="O44" s="2100"/>
      <c r="P44" s="2100"/>
      <c r="Q44" s="2100"/>
      <c r="R44" s="2100"/>
      <c r="S44" s="2100"/>
      <c r="T44" s="2100"/>
      <c r="U44" s="2100"/>
      <c r="V44" s="2100"/>
      <c r="W44" s="2100"/>
      <c r="X44" s="2100"/>
      <c r="Y44" s="2100"/>
      <c r="Z44" s="2100"/>
      <c r="AA44" s="2100"/>
      <c r="AB44" s="2100"/>
      <c r="AC44" s="2100"/>
      <c r="AD44" s="2100"/>
      <c r="AE44" s="2100"/>
      <c r="AF44" s="2100"/>
    </row>
    <row r="46" spans="1:35">
      <c r="A46" s="566"/>
      <c r="B46" s="566"/>
      <c r="C46" s="566"/>
      <c r="D46" s="566"/>
      <c r="E46" s="566"/>
      <c r="F46" s="566"/>
      <c r="G46" s="566"/>
      <c r="H46" s="566"/>
      <c r="I46" s="566"/>
      <c r="J46" s="566"/>
      <c r="K46" s="566"/>
      <c r="L46" s="566"/>
      <c r="M46" s="566"/>
      <c r="N46" s="566"/>
      <c r="O46" s="566"/>
      <c r="P46" s="566"/>
      <c r="Q46" s="566"/>
      <c r="R46" s="566"/>
      <c r="S46" s="566"/>
      <c r="T46" s="566"/>
      <c r="U46" s="566"/>
      <c r="V46" s="566"/>
      <c r="W46" s="566"/>
      <c r="X46" s="566"/>
      <c r="Y46" s="566"/>
      <c r="Z46" s="566"/>
      <c r="AA46" s="566"/>
      <c r="AB46" s="566"/>
      <c r="AC46" s="566"/>
      <c r="AD46" s="566"/>
      <c r="AE46" s="566"/>
      <c r="AF46" s="566"/>
      <c r="AG46" s="566"/>
      <c r="AH46" s="566"/>
      <c r="AI46" s="566"/>
    </row>
    <row r="48" spans="1:35">
      <c r="D48" s="528" t="s">
        <v>1014</v>
      </c>
      <c r="F48" s="589" t="s">
        <v>1015</v>
      </c>
      <c r="G48" s="528" t="s">
        <v>1016</v>
      </c>
    </row>
    <row r="49" spans="6:7">
      <c r="F49" s="589" t="s">
        <v>1017</v>
      </c>
      <c r="G49" s="528" t="s">
        <v>1709</v>
      </c>
    </row>
    <row r="50" spans="6:7">
      <c r="F50" s="589"/>
      <c r="G50" s="528" t="s">
        <v>1710</v>
      </c>
    </row>
    <row r="51" spans="6:7">
      <c r="F51" s="589" t="s">
        <v>1018</v>
      </c>
      <c r="G51" s="528" t="s">
        <v>1019</v>
      </c>
    </row>
    <row r="52" spans="6:7">
      <c r="G52" s="528" t="s">
        <v>1020</v>
      </c>
    </row>
    <row r="53" spans="6:7">
      <c r="F53" s="589" t="s">
        <v>1021</v>
      </c>
      <c r="G53" s="528" t="s">
        <v>1708</v>
      </c>
    </row>
  </sheetData>
  <mergeCells count="13">
    <mergeCell ref="A14:AI15"/>
    <mergeCell ref="AA3:AI3"/>
    <mergeCell ref="C7:J7"/>
    <mergeCell ref="Z11:AG11"/>
    <mergeCell ref="AH11:AI11"/>
    <mergeCell ref="D39:AF40"/>
    <mergeCell ref="D43:AF44"/>
    <mergeCell ref="I20:N20"/>
    <mergeCell ref="A24:AI24"/>
    <mergeCell ref="D28:AF29"/>
    <mergeCell ref="D32:AF33"/>
    <mergeCell ref="K35:S35"/>
    <mergeCell ref="K36:S36"/>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392F4-ECE4-4F43-81AE-152CB7467E70}">
  <sheetPr>
    <tabColor rgb="FFFFFF00"/>
  </sheetPr>
  <dimension ref="A1:G41"/>
  <sheetViews>
    <sheetView showGridLines="0" view="pageBreakPreview" zoomScale="80" zoomScaleNormal="100" zoomScaleSheetLayoutView="80" workbookViewId="0"/>
  </sheetViews>
  <sheetFormatPr defaultColWidth="9" defaultRowHeight="13"/>
  <cols>
    <col min="1" max="2" width="13.08984375" style="597" customWidth="1"/>
    <col min="3" max="3" width="5.453125" style="597" bestFit="1" customWidth="1"/>
    <col min="4" max="6" width="12.08984375" style="597" customWidth="1"/>
    <col min="7" max="7" width="21.6328125" style="597" bestFit="1" customWidth="1"/>
    <col min="8" max="16384" width="9" style="597"/>
  </cols>
  <sheetData>
    <row r="1" spans="1:7">
      <c r="A1" s="930"/>
    </row>
    <row r="2" spans="1:7" ht="28.5" customHeight="1">
      <c r="A2" s="601" t="s">
        <v>1055</v>
      </c>
      <c r="B2" s="600"/>
      <c r="C2" s="600"/>
      <c r="D2" s="600"/>
      <c r="E2" s="600"/>
      <c r="F2" s="600"/>
      <c r="G2" s="600"/>
    </row>
    <row r="3" spans="1:7" ht="18" customHeight="1"/>
    <row r="4" spans="1:7" ht="18" customHeight="1">
      <c r="G4" s="607" t="s">
        <v>951</v>
      </c>
    </row>
    <row r="5" spans="1:7" ht="18" customHeight="1"/>
    <row r="6" spans="1:7" ht="18" customHeight="1">
      <c r="A6" s="597" t="s">
        <v>980</v>
      </c>
    </row>
    <row r="7" spans="1:7" ht="18" customHeight="1">
      <c r="A7" s="2102">
        <f>入力用!B15</f>
        <v>0</v>
      </c>
      <c r="B7" s="1140"/>
    </row>
    <row r="8" spans="1:7" ht="18" customHeight="1">
      <c r="A8" s="2102" t="str">
        <f>入力用!B16</f>
        <v>□□　□□</v>
      </c>
      <c r="B8" s="1140"/>
      <c r="C8" s="597" t="s">
        <v>1056</v>
      </c>
    </row>
    <row r="9" spans="1:7" ht="18" customHeight="1"/>
    <row r="10" spans="1:7" ht="18" customHeight="1">
      <c r="D10" s="597" t="s">
        <v>1057</v>
      </c>
      <c r="E10" s="597" t="s">
        <v>1058</v>
      </c>
      <c r="F10" s="597">
        <f>入力用!B21</f>
        <v>0</v>
      </c>
    </row>
    <row r="11" spans="1:7" ht="18" customHeight="1">
      <c r="E11" s="597" t="s">
        <v>1059</v>
      </c>
      <c r="F11" s="597">
        <f>入力用!B22</f>
        <v>0</v>
      </c>
    </row>
    <row r="12" spans="1:7" ht="18" customHeight="1">
      <c r="E12" s="597" t="s">
        <v>1060</v>
      </c>
      <c r="F12" s="597">
        <f>入力用!B24</f>
        <v>0</v>
      </c>
    </row>
    <row r="13" spans="1:7" ht="18" customHeight="1"/>
    <row r="14" spans="1:7" ht="18" customHeight="1">
      <c r="A14" s="603" t="s">
        <v>538</v>
      </c>
      <c r="B14" s="597" t="str">
        <f>入力用!B6</f>
        <v>■■事業 ●●地区 ▲-▲工区</v>
      </c>
    </row>
    <row r="15" spans="1:7" ht="18" customHeight="1">
      <c r="A15" s="604"/>
    </row>
    <row r="16" spans="1:7" ht="18" customHeight="1">
      <c r="A16" s="604"/>
    </row>
    <row r="17" spans="1:7" ht="39.75" customHeight="1">
      <c r="A17" s="2104" t="str">
        <f>"　"&amp;入力用!B8&amp;"契約締結した上記の工事用として下記のとおり支給材料（又は貸与品）の引渡しを受けたので、工事請負契約書第15条第３項の規定に基づき受領（又は借用）書を提出します。"</f>
        <v>　46113契約締結した上記の工事用として下記のとおり支給材料（又は貸与品）の引渡しを受けたので、工事請負契約書第15条第３項の規定に基づき受領（又は借用）書を提出します。</v>
      </c>
      <c r="B17" s="2104"/>
      <c r="C17" s="2104"/>
      <c r="D17" s="2104"/>
      <c r="E17" s="2104"/>
      <c r="F17" s="2104"/>
      <c r="G17" s="2104"/>
    </row>
    <row r="18" spans="1:7" ht="18" customHeight="1"/>
    <row r="19" spans="1:7" ht="18" customHeight="1">
      <c r="B19" s="597" t="s">
        <v>1061</v>
      </c>
    </row>
    <row r="20" spans="1:7" ht="18" customHeight="1"/>
    <row r="21" spans="1:7" ht="18" customHeight="1">
      <c r="A21" s="2103" t="s">
        <v>1062</v>
      </c>
      <c r="B21" s="2103" t="s">
        <v>1063</v>
      </c>
      <c r="C21" s="2103" t="s">
        <v>1064</v>
      </c>
      <c r="D21" s="2103" t="s">
        <v>1069</v>
      </c>
      <c r="E21" s="2103"/>
      <c r="F21" s="2103"/>
      <c r="G21" s="2103" t="s">
        <v>1068</v>
      </c>
    </row>
    <row r="22" spans="1:7" ht="18" customHeight="1">
      <c r="A22" s="2103"/>
      <c r="B22" s="2103"/>
      <c r="C22" s="2103"/>
      <c r="D22" s="602" t="s">
        <v>1065</v>
      </c>
      <c r="E22" s="602" t="s">
        <v>1066</v>
      </c>
      <c r="F22" s="602" t="s">
        <v>1067</v>
      </c>
      <c r="G22" s="2103"/>
    </row>
    <row r="23" spans="1:7" ht="18" customHeight="1">
      <c r="A23" s="1203"/>
      <c r="B23" s="1203"/>
      <c r="C23" s="1203"/>
      <c r="D23" s="1203"/>
      <c r="E23" s="1203"/>
      <c r="F23" s="1203"/>
      <c r="G23" s="605" t="s">
        <v>951</v>
      </c>
    </row>
    <row r="24" spans="1:7" ht="18" customHeight="1">
      <c r="A24" s="1203"/>
      <c r="B24" s="1203"/>
      <c r="C24" s="1203"/>
      <c r="D24" s="1203"/>
      <c r="E24" s="1203"/>
      <c r="F24" s="1203"/>
      <c r="G24" s="606" t="s">
        <v>951</v>
      </c>
    </row>
    <row r="25" spans="1:7" ht="18" customHeight="1">
      <c r="A25" s="1203"/>
      <c r="B25" s="1203"/>
      <c r="C25" s="1203"/>
      <c r="D25" s="1203"/>
      <c r="E25" s="1203"/>
      <c r="F25" s="1203"/>
      <c r="G25" s="598" t="s">
        <v>1070</v>
      </c>
    </row>
    <row r="26" spans="1:7" ht="18" customHeight="1">
      <c r="A26" s="1203"/>
      <c r="B26" s="1203"/>
      <c r="C26" s="1203"/>
      <c r="D26" s="1203"/>
      <c r="E26" s="1203"/>
      <c r="F26" s="1203"/>
      <c r="G26" s="605" t="s">
        <v>951</v>
      </c>
    </row>
    <row r="27" spans="1:7" ht="18" customHeight="1">
      <c r="A27" s="1203"/>
      <c r="B27" s="1203"/>
      <c r="C27" s="1203"/>
      <c r="D27" s="1203"/>
      <c r="E27" s="1203"/>
      <c r="F27" s="1203"/>
      <c r="G27" s="606" t="s">
        <v>951</v>
      </c>
    </row>
    <row r="28" spans="1:7" ht="18" customHeight="1">
      <c r="A28" s="1203"/>
      <c r="B28" s="1203"/>
      <c r="C28" s="1203"/>
      <c r="D28" s="1203"/>
      <c r="E28" s="1203"/>
      <c r="F28" s="1203"/>
      <c r="G28" s="598" t="s">
        <v>1070</v>
      </c>
    </row>
    <row r="29" spans="1:7" ht="18" customHeight="1">
      <c r="A29" s="1203"/>
      <c r="B29" s="1203"/>
      <c r="C29" s="1203"/>
      <c r="D29" s="1203"/>
      <c r="E29" s="1203"/>
      <c r="F29" s="1203"/>
      <c r="G29" s="605" t="s">
        <v>951</v>
      </c>
    </row>
    <row r="30" spans="1:7" ht="18" customHeight="1">
      <c r="A30" s="1203"/>
      <c r="B30" s="1203"/>
      <c r="C30" s="1203"/>
      <c r="D30" s="1203"/>
      <c r="E30" s="1203"/>
      <c r="F30" s="1203"/>
      <c r="G30" s="606" t="s">
        <v>951</v>
      </c>
    </row>
    <row r="31" spans="1:7" ht="18" customHeight="1">
      <c r="A31" s="1203"/>
      <c r="B31" s="1203"/>
      <c r="C31" s="1203"/>
      <c r="D31" s="1203"/>
      <c r="E31" s="1203"/>
      <c r="F31" s="1203"/>
      <c r="G31" s="598" t="s">
        <v>1070</v>
      </c>
    </row>
    <row r="32" spans="1:7" ht="18" customHeight="1">
      <c r="A32" s="1203"/>
      <c r="B32" s="1203"/>
      <c r="C32" s="1203"/>
      <c r="D32" s="1203"/>
      <c r="E32" s="1203"/>
      <c r="F32" s="1203"/>
      <c r="G32" s="605" t="s">
        <v>951</v>
      </c>
    </row>
    <row r="33" spans="1:7" ht="18" customHeight="1">
      <c r="A33" s="1203"/>
      <c r="B33" s="1203"/>
      <c r="C33" s="1203"/>
      <c r="D33" s="1203"/>
      <c r="E33" s="1203"/>
      <c r="F33" s="1203"/>
      <c r="G33" s="606" t="s">
        <v>951</v>
      </c>
    </row>
    <row r="34" spans="1:7" ht="18" customHeight="1">
      <c r="A34" s="1203"/>
      <c r="B34" s="1203"/>
      <c r="C34" s="1203"/>
      <c r="D34" s="1203"/>
      <c r="E34" s="1203"/>
      <c r="F34" s="1203"/>
      <c r="G34" s="598" t="s">
        <v>1070</v>
      </c>
    </row>
    <row r="35" spans="1:7" ht="18" customHeight="1">
      <c r="A35" s="1203"/>
      <c r="B35" s="1203"/>
      <c r="C35" s="1203"/>
      <c r="D35" s="1203"/>
      <c r="E35" s="1203"/>
      <c r="F35" s="1203"/>
      <c r="G35" s="605" t="s">
        <v>951</v>
      </c>
    </row>
    <row r="36" spans="1:7" ht="18" customHeight="1">
      <c r="A36" s="1203"/>
      <c r="B36" s="1203"/>
      <c r="C36" s="1203"/>
      <c r="D36" s="1203"/>
      <c r="E36" s="1203"/>
      <c r="F36" s="1203"/>
      <c r="G36" s="606" t="s">
        <v>951</v>
      </c>
    </row>
    <row r="37" spans="1:7" ht="18" customHeight="1">
      <c r="A37" s="1203"/>
      <c r="B37" s="1203"/>
      <c r="C37" s="1203"/>
      <c r="D37" s="1203"/>
      <c r="E37" s="1203"/>
      <c r="F37" s="1203"/>
      <c r="G37" s="598" t="s">
        <v>1070</v>
      </c>
    </row>
    <row r="38" spans="1:7" ht="18" customHeight="1"/>
    <row r="39" spans="1:7" ht="18" customHeight="1"/>
    <row r="40" spans="1:7" ht="18" customHeight="1"/>
    <row r="41" spans="1:7" ht="18" customHeight="1"/>
  </sheetData>
  <mergeCells count="38">
    <mergeCell ref="E32:E34"/>
    <mergeCell ref="F32:F34"/>
    <mergeCell ref="F23:F25"/>
    <mergeCell ref="A26:A28"/>
    <mergeCell ref="B26:B28"/>
    <mergeCell ref="C26:C28"/>
    <mergeCell ref="D26:D28"/>
    <mergeCell ref="E26:E28"/>
    <mergeCell ref="F26:F28"/>
    <mergeCell ref="A23:A25"/>
    <mergeCell ref="B23:B25"/>
    <mergeCell ref="C23:C25"/>
    <mergeCell ref="D23:D25"/>
    <mergeCell ref="E23:E25"/>
    <mergeCell ref="F35:F37"/>
    <mergeCell ref="A29:A31"/>
    <mergeCell ref="B29:B31"/>
    <mergeCell ref="C29:C31"/>
    <mergeCell ref="D29:D31"/>
    <mergeCell ref="E29:E31"/>
    <mergeCell ref="F29:F31"/>
    <mergeCell ref="A35:A37"/>
    <mergeCell ref="B35:B37"/>
    <mergeCell ref="C35:C37"/>
    <mergeCell ref="D35:D37"/>
    <mergeCell ref="E35:E37"/>
    <mergeCell ref="A32:A34"/>
    <mergeCell ref="B32:B34"/>
    <mergeCell ref="C32:C34"/>
    <mergeCell ref="D32:D34"/>
    <mergeCell ref="A7:B7"/>
    <mergeCell ref="A8:B8"/>
    <mergeCell ref="C21:C22"/>
    <mergeCell ref="D21:F21"/>
    <mergeCell ref="G21:G22"/>
    <mergeCell ref="A17:G17"/>
    <mergeCell ref="A21:A22"/>
    <mergeCell ref="B21:B22"/>
  </mergeCells>
  <phoneticPr fontId="2"/>
  <printOptions horizontalCentered="1"/>
  <pageMargins left="0.78740157480314965" right="0.78740157480314965" top="1.1811023622047245" bottom="0.39370078740157483" header="0.31496062992125984" footer="0.31496062992125984"/>
  <pageSetup paperSize="9" scale="95" orientation="portrait" r:id="rId1"/>
  <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3">
    <tabColor rgb="FFFFFF00"/>
    <pageSetUpPr fitToPage="1"/>
  </sheetPr>
  <dimension ref="A1:K32"/>
  <sheetViews>
    <sheetView showGridLines="0" view="pageBreakPreview" zoomScale="80" zoomScaleNormal="95" zoomScaleSheetLayoutView="80" workbookViewId="0"/>
  </sheetViews>
  <sheetFormatPr defaultColWidth="9" defaultRowHeight="18"/>
  <cols>
    <col min="1" max="1" width="9.90625" style="16" customWidth="1"/>
    <col min="2" max="2" width="2.81640625" style="16" customWidth="1"/>
    <col min="3" max="3" width="13.81640625" style="16" customWidth="1"/>
    <col min="4" max="4" width="7.1796875" style="16" customWidth="1"/>
    <col min="5" max="5" width="10.81640625" style="16" customWidth="1"/>
    <col min="6" max="6" width="7" style="16" customWidth="1"/>
    <col min="7" max="7" width="5.90625" style="16" customWidth="1"/>
    <col min="8" max="8" width="3.81640625" style="16" customWidth="1"/>
    <col min="9" max="9" width="7.81640625" style="16" customWidth="1"/>
    <col min="10" max="10" width="14" style="16" customWidth="1"/>
    <col min="11" max="11" width="4.1796875" style="16" customWidth="1"/>
    <col min="12" max="16384" width="9" style="16"/>
  </cols>
  <sheetData>
    <row r="1" spans="1:11" s="431" customFormat="1" ht="13">
      <c r="A1" s="430"/>
    </row>
    <row r="2" spans="1:11" s="431" customFormat="1" ht="13"/>
    <row r="3" spans="1:11" s="431" customFormat="1" ht="19">
      <c r="A3" s="2128" t="s">
        <v>682</v>
      </c>
      <c r="B3" s="2128"/>
      <c r="C3" s="2128"/>
      <c r="D3" s="2128"/>
      <c r="E3" s="2128"/>
      <c r="F3" s="2128"/>
      <c r="G3" s="2128"/>
      <c r="H3" s="2128"/>
      <c r="I3" s="2128"/>
      <c r="J3" s="2128"/>
      <c r="K3" s="2128"/>
    </row>
    <row r="4" spans="1:11" s="431" customFormat="1" ht="13"/>
    <row r="5" spans="1:11" s="431" customFormat="1" ht="13"/>
    <row r="6" spans="1:11" s="431" customFormat="1" ht="13"/>
    <row r="7" spans="1:11" s="431" customFormat="1" ht="13">
      <c r="A7" s="431" t="s">
        <v>683</v>
      </c>
    </row>
    <row r="8" spans="1:11" s="431" customFormat="1" ht="13">
      <c r="A8" s="2129">
        <f>入力用!B15</f>
        <v>0</v>
      </c>
      <c r="B8" s="2130"/>
      <c r="C8" s="2130"/>
    </row>
    <row r="9" spans="1:11" s="431" customFormat="1" ht="13">
      <c r="A9" s="2129" t="str">
        <f>入力用!B16</f>
        <v>□□　□□</v>
      </c>
      <c r="B9" s="2130"/>
      <c r="C9" s="2130"/>
      <c r="D9" s="431" t="s">
        <v>106</v>
      </c>
    </row>
    <row r="10" spans="1:11" s="431" customFormat="1" ht="13">
      <c r="H10" s="797" t="s">
        <v>684</v>
      </c>
      <c r="I10" s="2131"/>
      <c r="J10" s="2131"/>
      <c r="K10" s="2131"/>
    </row>
    <row r="11" spans="1:11" s="431" customFormat="1" ht="13"/>
    <row r="12" spans="1:11" s="431" customFormat="1" ht="13">
      <c r="G12" s="797" t="s">
        <v>685</v>
      </c>
      <c r="H12" s="2132">
        <f>入力用!B21</f>
        <v>0</v>
      </c>
      <c r="I12" s="2132"/>
      <c r="J12" s="2132"/>
      <c r="K12" s="2132"/>
    </row>
    <row r="13" spans="1:11" s="431" customFormat="1" ht="13">
      <c r="H13" s="2132"/>
      <c r="I13" s="2132"/>
      <c r="J13" s="2132"/>
      <c r="K13" s="2132"/>
    </row>
    <row r="14" spans="1:11" s="431" customFormat="1" ht="13">
      <c r="F14" s="798"/>
      <c r="H14" s="2132"/>
      <c r="I14" s="2132"/>
      <c r="J14" s="2132"/>
      <c r="K14" s="2132"/>
    </row>
    <row r="15" spans="1:11" s="431" customFormat="1" ht="13">
      <c r="F15" s="798"/>
      <c r="G15" s="797" t="s">
        <v>686</v>
      </c>
      <c r="H15" s="2127">
        <f>入力用!B22</f>
        <v>0</v>
      </c>
      <c r="I15" s="2127"/>
      <c r="J15" s="2127"/>
      <c r="K15" s="2127"/>
    </row>
    <row r="16" spans="1:11" s="431" customFormat="1" ht="13">
      <c r="G16" s="799" t="s">
        <v>687</v>
      </c>
      <c r="H16" s="2127">
        <f>入力用!B24</f>
        <v>0</v>
      </c>
      <c r="I16" s="2127"/>
      <c r="J16" s="2127"/>
    </row>
    <row r="17" spans="1:11" s="431" customFormat="1" ht="13"/>
    <row r="18" spans="1:11" s="431" customFormat="1" ht="13">
      <c r="A18" s="431" t="s">
        <v>688</v>
      </c>
    </row>
    <row r="19" spans="1:11" s="431" customFormat="1" ht="13"/>
    <row r="20" spans="1:11" s="431" customFormat="1" ht="13">
      <c r="A20" s="432" t="s">
        <v>108</v>
      </c>
      <c r="B20" s="432"/>
      <c r="C20" s="432"/>
      <c r="D20" s="432"/>
      <c r="E20" s="432"/>
      <c r="F20" s="432"/>
      <c r="G20" s="432"/>
      <c r="H20" s="432"/>
      <c r="I20" s="432"/>
      <c r="J20" s="432"/>
      <c r="K20" s="432"/>
    </row>
    <row r="21" spans="1:11" s="431" customFormat="1" ht="13"/>
    <row r="22" spans="1:11" s="431" customFormat="1" ht="33" customHeight="1">
      <c r="A22" s="800" t="s">
        <v>689</v>
      </c>
      <c r="B22" s="2105" t="str">
        <f>入力用!B6</f>
        <v>■■事業 ●●地区 ▲-▲工区</v>
      </c>
      <c r="C22" s="2116"/>
      <c r="D22" s="2116"/>
      <c r="E22" s="2116"/>
      <c r="F22" s="2116"/>
      <c r="G22" s="2106"/>
      <c r="H22" s="2117" t="s">
        <v>149</v>
      </c>
      <c r="I22" s="2118"/>
      <c r="J22" s="2119">
        <f>入力用!B8</f>
        <v>46113</v>
      </c>
      <c r="K22" s="2120"/>
    </row>
    <row r="23" spans="1:11" s="431" customFormat="1" ht="30" customHeight="1">
      <c r="A23" s="2121" t="s">
        <v>690</v>
      </c>
      <c r="B23" s="2122"/>
      <c r="C23" s="2125" t="s">
        <v>691</v>
      </c>
      <c r="D23" s="2125" t="s">
        <v>692</v>
      </c>
      <c r="E23" s="433" t="s">
        <v>693</v>
      </c>
      <c r="F23" s="434"/>
      <c r="G23" s="434"/>
      <c r="H23" s="435"/>
      <c r="I23" s="436"/>
      <c r="J23" s="2121" t="s">
        <v>694</v>
      </c>
      <c r="K23" s="2122"/>
    </row>
    <row r="24" spans="1:11" s="431" customFormat="1" ht="30" customHeight="1">
      <c r="A24" s="2123"/>
      <c r="B24" s="2124"/>
      <c r="C24" s="2126"/>
      <c r="D24" s="2126"/>
      <c r="E24" s="437" t="s">
        <v>695</v>
      </c>
      <c r="F24" s="438" t="s">
        <v>696</v>
      </c>
      <c r="G24" s="437"/>
      <c r="H24" s="438" t="s">
        <v>697</v>
      </c>
      <c r="I24" s="439"/>
      <c r="J24" s="2123"/>
      <c r="K24" s="2124"/>
    </row>
    <row r="25" spans="1:11" s="431" customFormat="1" ht="20.25" customHeight="1">
      <c r="A25" s="2107"/>
      <c r="B25" s="2108"/>
      <c r="C25" s="2113"/>
      <c r="D25" s="2113"/>
      <c r="E25" s="2113"/>
      <c r="F25" s="2107"/>
      <c r="G25" s="2108"/>
      <c r="H25" s="2107"/>
      <c r="I25" s="2108"/>
      <c r="J25" s="2107"/>
      <c r="K25" s="2108"/>
    </row>
    <row r="26" spans="1:11" s="431" customFormat="1" ht="20.25" customHeight="1">
      <c r="A26" s="2109"/>
      <c r="B26" s="2110"/>
      <c r="C26" s="2114"/>
      <c r="D26" s="2114"/>
      <c r="E26" s="2114"/>
      <c r="F26" s="2109"/>
      <c r="G26" s="2110"/>
      <c r="H26" s="2109"/>
      <c r="I26" s="2110"/>
      <c r="J26" s="2109"/>
      <c r="K26" s="2110"/>
    </row>
    <row r="27" spans="1:11" s="431" customFormat="1" ht="20.25" customHeight="1">
      <c r="A27" s="2111"/>
      <c r="B27" s="2112"/>
      <c r="C27" s="2115"/>
      <c r="D27" s="2115"/>
      <c r="E27" s="2115"/>
      <c r="F27" s="2111"/>
      <c r="G27" s="2112"/>
      <c r="H27" s="2111"/>
      <c r="I27" s="2112"/>
      <c r="J27" s="2111"/>
      <c r="K27" s="2112"/>
    </row>
    <row r="28" spans="1:11" s="431" customFormat="1" ht="60" customHeight="1">
      <c r="A28" s="2105"/>
      <c r="B28" s="2106"/>
      <c r="C28" s="440"/>
      <c r="D28" s="440"/>
      <c r="E28" s="441"/>
      <c r="F28" s="2105"/>
      <c r="G28" s="2106"/>
      <c r="H28" s="2105"/>
      <c r="I28" s="2106"/>
      <c r="J28" s="2105"/>
      <c r="K28" s="2106"/>
    </row>
    <row r="29" spans="1:11" s="431" customFormat="1" ht="60" customHeight="1">
      <c r="A29" s="2105"/>
      <c r="B29" s="2106"/>
      <c r="C29" s="440"/>
      <c r="D29" s="440"/>
      <c r="E29" s="441"/>
      <c r="F29" s="2105"/>
      <c r="G29" s="2106"/>
      <c r="H29" s="2105"/>
      <c r="I29" s="2106"/>
      <c r="J29" s="2105"/>
      <c r="K29" s="2106"/>
    </row>
    <row r="30" spans="1:11" s="431" customFormat="1" ht="60" customHeight="1">
      <c r="A30" s="2105"/>
      <c r="B30" s="2106"/>
      <c r="C30" s="440"/>
      <c r="D30" s="440"/>
      <c r="E30" s="441"/>
      <c r="F30" s="2105"/>
      <c r="G30" s="2106"/>
      <c r="H30" s="2105"/>
      <c r="I30" s="2106"/>
      <c r="J30" s="2105"/>
      <c r="K30" s="2106"/>
    </row>
    <row r="31" spans="1:11" s="431" customFormat="1" ht="60" customHeight="1">
      <c r="A31" s="2105"/>
      <c r="B31" s="2106"/>
      <c r="C31" s="440"/>
      <c r="D31" s="440"/>
      <c r="E31" s="441"/>
      <c r="F31" s="2105"/>
      <c r="G31" s="2106"/>
      <c r="H31" s="2105"/>
      <c r="I31" s="2106"/>
      <c r="J31" s="2105"/>
      <c r="K31" s="2106"/>
    </row>
    <row r="32" spans="1:11" s="431" customFormat="1" ht="13">
      <c r="A32" s="442"/>
      <c r="B32" s="442"/>
      <c r="C32" s="442"/>
      <c r="D32" s="442"/>
      <c r="E32" s="442"/>
      <c r="F32" s="442"/>
      <c r="G32" s="442"/>
      <c r="H32" s="442"/>
      <c r="I32" s="442"/>
      <c r="J32" s="442"/>
      <c r="K32" s="442"/>
    </row>
  </sheetData>
  <mergeCells count="37">
    <mergeCell ref="H16:J16"/>
    <mergeCell ref="A3:K3"/>
    <mergeCell ref="A9:C9"/>
    <mergeCell ref="I10:K10"/>
    <mergeCell ref="H12:K14"/>
    <mergeCell ref="H15:K15"/>
    <mergeCell ref="A8:C8"/>
    <mergeCell ref="B22:G22"/>
    <mergeCell ref="H22:I22"/>
    <mergeCell ref="J22:K22"/>
    <mergeCell ref="A23:B24"/>
    <mergeCell ref="C23:C24"/>
    <mergeCell ref="D23:D24"/>
    <mergeCell ref="J23:K24"/>
    <mergeCell ref="A29:B29"/>
    <mergeCell ref="F29:G29"/>
    <mergeCell ref="H29:I29"/>
    <mergeCell ref="J29:K29"/>
    <mergeCell ref="A25:B27"/>
    <mergeCell ref="C25:C27"/>
    <mergeCell ref="D25:D27"/>
    <mergeCell ref="E25:E27"/>
    <mergeCell ref="F25:G27"/>
    <mergeCell ref="H25:I27"/>
    <mergeCell ref="J25:K27"/>
    <mergeCell ref="A28:B28"/>
    <mergeCell ref="F28:G28"/>
    <mergeCell ref="H28:I28"/>
    <mergeCell ref="J28:K28"/>
    <mergeCell ref="A30:B30"/>
    <mergeCell ref="F30:G30"/>
    <mergeCell ref="H30:I30"/>
    <mergeCell ref="J30:K30"/>
    <mergeCell ref="A31:B31"/>
    <mergeCell ref="F31:G31"/>
    <mergeCell ref="H31:I31"/>
    <mergeCell ref="J31:K31"/>
  </mergeCells>
  <phoneticPr fontId="2"/>
  <printOptions horizontalCentered="1" gridLinesSet="0"/>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19990-092E-4563-83E0-FF187FB2DDF9}">
  <sheetPr>
    <tabColor rgb="FFFFFF00"/>
  </sheetPr>
  <dimension ref="A2:G41"/>
  <sheetViews>
    <sheetView showGridLines="0" view="pageBreakPreview" zoomScale="80" zoomScaleNormal="100" zoomScaleSheetLayoutView="80" workbookViewId="0"/>
  </sheetViews>
  <sheetFormatPr defaultColWidth="9" defaultRowHeight="13"/>
  <cols>
    <col min="1" max="2" width="13.08984375" style="597" customWidth="1"/>
    <col min="3" max="3" width="5.453125" style="597" bestFit="1" customWidth="1"/>
    <col min="4" max="7" width="14.08984375" style="597" customWidth="1"/>
    <col min="8" max="16384" width="9" style="597"/>
  </cols>
  <sheetData>
    <row r="2" spans="1:7" ht="28.5" customHeight="1">
      <c r="A2" s="601" t="s">
        <v>1073</v>
      </c>
      <c r="B2" s="600"/>
      <c r="C2" s="600"/>
      <c r="D2" s="600"/>
      <c r="E2" s="600"/>
      <c r="F2" s="600"/>
      <c r="G2" s="600"/>
    </row>
    <row r="3" spans="1:7" ht="18" customHeight="1"/>
    <row r="4" spans="1:7" ht="18" customHeight="1">
      <c r="G4" s="607" t="s">
        <v>951</v>
      </c>
    </row>
    <row r="5" spans="1:7" ht="18" customHeight="1"/>
    <row r="6" spans="1:7" ht="18" customHeight="1">
      <c r="A6" s="597" t="s">
        <v>980</v>
      </c>
    </row>
    <row r="7" spans="1:7" ht="18" customHeight="1">
      <c r="A7" s="2102">
        <f>入力用!B15</f>
        <v>0</v>
      </c>
      <c r="B7" s="1140"/>
    </row>
    <row r="8" spans="1:7" ht="18" customHeight="1">
      <c r="A8" s="2102" t="str">
        <f>入力用!B16</f>
        <v>□□　□□</v>
      </c>
      <c r="B8" s="1140"/>
      <c r="C8" s="597" t="s">
        <v>1056</v>
      </c>
    </row>
    <row r="9" spans="1:7" ht="18" customHeight="1"/>
    <row r="10" spans="1:7" ht="18" customHeight="1">
      <c r="D10" s="597" t="s">
        <v>1057</v>
      </c>
      <c r="E10" s="597" t="s">
        <v>1058</v>
      </c>
      <c r="F10" s="2138">
        <f>入力用!B21</f>
        <v>0</v>
      </c>
      <c r="G10" s="1226"/>
    </row>
    <row r="11" spans="1:7" ht="18" customHeight="1">
      <c r="E11" s="597" t="s">
        <v>1059</v>
      </c>
      <c r="F11" s="597">
        <f>入力用!B22</f>
        <v>0</v>
      </c>
    </row>
    <row r="12" spans="1:7" ht="18" customHeight="1">
      <c r="E12" s="597" t="s">
        <v>1060</v>
      </c>
      <c r="F12" s="597">
        <f>入力用!B24</f>
        <v>0</v>
      </c>
    </row>
    <row r="13" spans="1:7" ht="18" customHeight="1"/>
    <row r="14" spans="1:7" ht="18" customHeight="1">
      <c r="A14" s="603" t="s">
        <v>538</v>
      </c>
      <c r="B14" s="597" t="str">
        <f>入力用!B6</f>
        <v>■■事業 ●●地区 ▲-▲工区</v>
      </c>
    </row>
    <row r="15" spans="1:7" ht="18" customHeight="1">
      <c r="A15" s="604"/>
    </row>
    <row r="16" spans="1:7" ht="18" customHeight="1">
      <c r="A16" s="604"/>
    </row>
    <row r="17" spans="1:7" ht="39.75" customHeight="1">
      <c r="A17" s="2104" t="str">
        <f>" "&amp;"令和　年　月　日"&amp;"契約締結した上記の工事用支給材料（又は貸与品）について工事請負契約書第15条第９項の規定に基づき、下記のとおり使用残を返還します。"</f>
        <v xml:space="preserve"> 令和　年　月　日契約締結した上記の工事用支給材料（又は貸与品）について工事請負契約書第15条第９項の規定に基づき、下記のとおり使用残を返還します。</v>
      </c>
      <c r="B17" s="2104"/>
      <c r="C17" s="2104"/>
      <c r="D17" s="2104"/>
      <c r="E17" s="2104"/>
      <c r="F17" s="2104"/>
      <c r="G17" s="2104"/>
    </row>
    <row r="18" spans="1:7" ht="18" customHeight="1"/>
    <row r="19" spans="1:7" ht="18" customHeight="1">
      <c r="A19" s="599" t="s">
        <v>1061</v>
      </c>
      <c r="B19" s="599"/>
      <c r="C19" s="599"/>
      <c r="D19" s="599"/>
      <c r="E19" s="599"/>
      <c r="F19" s="599"/>
      <c r="G19" s="599"/>
    </row>
    <row r="20" spans="1:7" ht="18" customHeight="1"/>
    <row r="21" spans="1:7" ht="18" customHeight="1">
      <c r="A21" s="2133" t="s">
        <v>1062</v>
      </c>
      <c r="B21" s="2133" t="s">
        <v>1063</v>
      </c>
      <c r="C21" s="2133" t="s">
        <v>1064</v>
      </c>
      <c r="D21" s="2133" t="s">
        <v>1069</v>
      </c>
      <c r="E21" s="2135" t="s">
        <v>1069</v>
      </c>
      <c r="F21" s="2136"/>
      <c r="G21" s="2137"/>
    </row>
    <row r="22" spans="1:7" ht="18" customHeight="1">
      <c r="A22" s="2134"/>
      <c r="B22" s="2134"/>
      <c r="C22" s="2134"/>
      <c r="D22" s="2134"/>
      <c r="E22" s="602" t="s">
        <v>1074</v>
      </c>
      <c r="F22" s="602" t="s">
        <v>1075</v>
      </c>
      <c r="G22" s="602" t="s">
        <v>1076</v>
      </c>
    </row>
    <row r="23" spans="1:7" ht="18" customHeight="1">
      <c r="A23" s="1203"/>
      <c r="B23" s="1203"/>
      <c r="C23" s="1203"/>
      <c r="D23" s="1203"/>
      <c r="E23" s="1203"/>
      <c r="F23" s="1203"/>
      <c r="G23" s="1203"/>
    </row>
    <row r="24" spans="1:7" ht="18" customHeight="1">
      <c r="A24" s="1203"/>
      <c r="B24" s="1203"/>
      <c r="C24" s="1203"/>
      <c r="D24" s="1203"/>
      <c r="E24" s="1203"/>
      <c r="F24" s="1203"/>
      <c r="G24" s="1203"/>
    </row>
    <row r="25" spans="1:7" ht="18" customHeight="1">
      <c r="A25" s="1203"/>
      <c r="B25" s="1203"/>
      <c r="C25" s="1203"/>
      <c r="D25" s="1203"/>
      <c r="E25" s="1203"/>
      <c r="F25" s="1203"/>
      <c r="G25" s="1203"/>
    </row>
    <row r="26" spans="1:7" ht="18" customHeight="1">
      <c r="A26" s="1203"/>
      <c r="B26" s="1203"/>
      <c r="C26" s="1203"/>
      <c r="D26" s="1203"/>
      <c r="E26" s="1203"/>
      <c r="F26" s="1203"/>
      <c r="G26" s="1203"/>
    </row>
    <row r="27" spans="1:7" ht="18" customHeight="1">
      <c r="A27" s="1203"/>
      <c r="B27" s="1203"/>
      <c r="C27" s="1203"/>
      <c r="D27" s="1203"/>
      <c r="E27" s="1203"/>
      <c r="F27" s="1203"/>
      <c r="G27" s="1203"/>
    </row>
    <row r="28" spans="1:7" ht="18" customHeight="1">
      <c r="A28" s="1203"/>
      <c r="B28" s="1203"/>
      <c r="C28" s="1203"/>
      <c r="D28" s="1203"/>
      <c r="E28" s="1203"/>
      <c r="F28" s="1203"/>
      <c r="G28" s="1203"/>
    </row>
    <row r="29" spans="1:7" ht="18" customHeight="1">
      <c r="A29" s="1203"/>
      <c r="B29" s="1203"/>
      <c r="C29" s="1203"/>
      <c r="D29" s="1203"/>
      <c r="E29" s="1203"/>
      <c r="F29" s="1203"/>
      <c r="G29" s="1203"/>
    </row>
    <row r="30" spans="1:7" ht="18" customHeight="1">
      <c r="A30" s="1203"/>
      <c r="B30" s="1203"/>
      <c r="C30" s="1203"/>
      <c r="D30" s="1203"/>
      <c r="E30" s="1203"/>
      <c r="F30" s="1203"/>
      <c r="G30" s="1203"/>
    </row>
    <row r="31" spans="1:7" ht="18" customHeight="1">
      <c r="A31" s="1203"/>
      <c r="B31" s="1203"/>
      <c r="C31" s="1203"/>
      <c r="D31" s="1203"/>
      <c r="E31" s="1203"/>
      <c r="F31" s="1203"/>
      <c r="G31" s="1203"/>
    </row>
    <row r="32" spans="1:7" ht="18" customHeight="1">
      <c r="A32" s="1203"/>
      <c r="B32" s="1203"/>
      <c r="C32" s="1203"/>
      <c r="D32" s="1203"/>
      <c r="E32" s="1203"/>
      <c r="F32" s="1203"/>
      <c r="G32" s="1203"/>
    </row>
    <row r="33" spans="1:7" ht="18" customHeight="1">
      <c r="A33" s="1203"/>
      <c r="B33" s="1203"/>
      <c r="C33" s="1203"/>
      <c r="D33" s="1203"/>
      <c r="E33" s="1203"/>
      <c r="F33" s="1203"/>
      <c r="G33" s="1203"/>
    </row>
    <row r="34" spans="1:7" ht="18" customHeight="1">
      <c r="A34" s="1203"/>
      <c r="B34" s="1203"/>
      <c r="C34" s="1203"/>
      <c r="D34" s="1203"/>
      <c r="E34" s="1203"/>
      <c r="F34" s="1203"/>
      <c r="G34" s="1203"/>
    </row>
    <row r="35" spans="1:7" ht="18" customHeight="1">
      <c r="A35" s="1203"/>
      <c r="B35" s="1203"/>
      <c r="C35" s="1203"/>
      <c r="D35" s="1203"/>
      <c r="E35" s="1203"/>
      <c r="F35" s="1203"/>
      <c r="G35" s="1203"/>
    </row>
    <row r="36" spans="1:7" ht="18" customHeight="1">
      <c r="A36" s="1203"/>
      <c r="B36" s="1203"/>
      <c r="C36" s="1203"/>
      <c r="D36" s="1203"/>
      <c r="E36" s="1203"/>
      <c r="F36" s="1203"/>
      <c r="G36" s="1203"/>
    </row>
    <row r="37" spans="1:7" ht="18" customHeight="1">
      <c r="A37" s="1203"/>
      <c r="B37" s="1203"/>
      <c r="C37" s="1203"/>
      <c r="D37" s="1203"/>
      <c r="E37" s="1203"/>
      <c r="F37" s="1203"/>
      <c r="G37" s="1203"/>
    </row>
    <row r="38" spans="1:7" ht="18" customHeight="1"/>
    <row r="39" spans="1:7" ht="18" customHeight="1"/>
    <row r="40" spans="1:7" ht="18" customHeight="1"/>
    <row r="41" spans="1:7" ht="18" customHeight="1"/>
  </sheetData>
  <mergeCells count="44">
    <mergeCell ref="G35:G37"/>
    <mergeCell ref="D35:D37"/>
    <mergeCell ref="A32:A34"/>
    <mergeCell ref="B32:B34"/>
    <mergeCell ref="C32:C34"/>
    <mergeCell ref="E32:E34"/>
    <mergeCell ref="F32:F34"/>
    <mergeCell ref="G32:G34"/>
    <mergeCell ref="D32:D34"/>
    <mergeCell ref="A35:A37"/>
    <mergeCell ref="B35:B37"/>
    <mergeCell ref="C35:C37"/>
    <mergeCell ref="E35:E37"/>
    <mergeCell ref="F35:F37"/>
    <mergeCell ref="G29:G31"/>
    <mergeCell ref="D29:D31"/>
    <mergeCell ref="A26:A28"/>
    <mergeCell ref="B26:B28"/>
    <mergeCell ref="C26:C28"/>
    <mergeCell ref="E26:E28"/>
    <mergeCell ref="F26:F28"/>
    <mergeCell ref="G26:G28"/>
    <mergeCell ref="D26:D28"/>
    <mergeCell ref="A29:A31"/>
    <mergeCell ref="B29:B31"/>
    <mergeCell ref="C29:C31"/>
    <mergeCell ref="E29:E31"/>
    <mergeCell ref="F29:F31"/>
    <mergeCell ref="A7:B7"/>
    <mergeCell ref="A8:B8"/>
    <mergeCell ref="G23:G25"/>
    <mergeCell ref="D23:D25"/>
    <mergeCell ref="A17:G17"/>
    <mergeCell ref="A23:A25"/>
    <mergeCell ref="B23:B25"/>
    <mergeCell ref="C23:C25"/>
    <mergeCell ref="E23:E25"/>
    <mergeCell ref="F23:F25"/>
    <mergeCell ref="A21:A22"/>
    <mergeCell ref="B21:B22"/>
    <mergeCell ref="C21:C22"/>
    <mergeCell ref="D21:D22"/>
    <mergeCell ref="E21:G21"/>
    <mergeCell ref="F10:G10"/>
  </mergeCells>
  <phoneticPr fontId="2"/>
  <printOptions horizontalCentered="1"/>
  <pageMargins left="0.78740157480314965" right="0.78740157480314965" top="1.1811023622047245" bottom="0.39370078740157483" header="0.31496062992125984" footer="0.31496062992125984"/>
  <pageSetup paperSize="9" scale="95" orientation="portrait" r:id="rId1"/>
  <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4">
    <tabColor rgb="FFFFFF00"/>
    <pageSetUpPr fitToPage="1"/>
  </sheetPr>
  <dimension ref="A1:K48"/>
  <sheetViews>
    <sheetView showGridLines="0" view="pageBreakPreview" zoomScale="80" zoomScaleNormal="95" zoomScaleSheetLayoutView="80" workbookViewId="0"/>
  </sheetViews>
  <sheetFormatPr defaultColWidth="9" defaultRowHeight="18"/>
  <cols>
    <col min="1" max="1" width="11.36328125" style="16" customWidth="1"/>
    <col min="2" max="2" width="3.90625" style="16" customWidth="1"/>
    <col min="3" max="3" width="10.08984375" style="16" customWidth="1"/>
    <col min="4" max="4" width="5.81640625" style="16" customWidth="1"/>
    <col min="5" max="6" width="10.81640625" style="16" customWidth="1"/>
    <col min="7" max="7" width="3.81640625" style="16" customWidth="1"/>
    <col min="8" max="8" width="6.81640625" style="16" customWidth="1"/>
    <col min="9" max="9" width="3.6328125" style="16" customWidth="1"/>
    <col min="10" max="10" width="13.1796875" style="16" customWidth="1"/>
    <col min="11" max="11" width="4.90625" style="16" customWidth="1"/>
    <col min="12" max="12" width="24.81640625" style="16" customWidth="1"/>
    <col min="13" max="16384" width="9" style="16"/>
  </cols>
  <sheetData>
    <row r="1" spans="1:11">
      <c r="A1" s="443"/>
      <c r="B1" s="443"/>
      <c r="C1" s="443"/>
      <c r="D1" s="443"/>
      <c r="E1" s="443"/>
      <c r="F1" s="443"/>
      <c r="G1" s="443"/>
      <c r="H1" s="443"/>
      <c r="I1" s="443"/>
      <c r="J1" s="443"/>
      <c r="K1" s="443"/>
    </row>
    <row r="2" spans="1:11">
      <c r="A2" s="443"/>
      <c r="B2" s="443"/>
      <c r="C2" s="443"/>
      <c r="D2" s="443"/>
      <c r="E2" s="443"/>
      <c r="F2" s="443"/>
      <c r="G2" s="443"/>
      <c r="H2" s="443"/>
      <c r="I2" s="443"/>
      <c r="J2" s="443"/>
      <c r="K2" s="443"/>
    </row>
    <row r="3" spans="1:11" ht="19">
      <c r="A3" s="2177" t="s">
        <v>698</v>
      </c>
      <c r="B3" s="2177"/>
      <c r="C3" s="2177"/>
      <c r="D3" s="2177"/>
      <c r="E3" s="2177"/>
      <c r="F3" s="2177"/>
      <c r="G3" s="2177"/>
      <c r="H3" s="2177"/>
      <c r="I3" s="2177"/>
      <c r="J3" s="2177"/>
      <c r="K3" s="2177"/>
    </row>
    <row r="4" spans="1:11">
      <c r="A4" s="443"/>
      <c r="B4" s="443"/>
      <c r="C4" s="443"/>
      <c r="D4" s="443"/>
      <c r="E4" s="443"/>
      <c r="F4" s="443"/>
      <c r="G4" s="443"/>
      <c r="H4" s="443"/>
      <c r="I4" s="443"/>
      <c r="J4" s="443"/>
      <c r="K4" s="443"/>
    </row>
    <row r="5" spans="1:11">
      <c r="A5" s="443"/>
      <c r="B5" s="443"/>
      <c r="C5" s="443"/>
      <c r="D5" s="443"/>
      <c r="E5" s="443"/>
      <c r="F5" s="443"/>
      <c r="G5" s="443"/>
      <c r="H5" s="443"/>
      <c r="I5" s="444" t="s">
        <v>684</v>
      </c>
      <c r="J5" s="2178"/>
      <c r="K5" s="2178"/>
    </row>
    <row r="6" spans="1:11">
      <c r="A6" s="443"/>
      <c r="B6" s="443"/>
      <c r="C6" s="443"/>
      <c r="D6" s="443"/>
      <c r="E6" s="443"/>
      <c r="F6" s="443"/>
      <c r="G6" s="443"/>
      <c r="H6" s="443"/>
      <c r="I6" s="443"/>
      <c r="J6" s="443"/>
      <c r="K6" s="443"/>
    </row>
    <row r="7" spans="1:11">
      <c r="A7" s="431" t="s">
        <v>683</v>
      </c>
      <c r="B7" s="443"/>
      <c r="C7" s="443"/>
      <c r="D7" s="443"/>
      <c r="E7" s="443"/>
      <c r="F7" s="443"/>
      <c r="G7" s="443"/>
      <c r="H7" s="443"/>
      <c r="I7" s="443"/>
      <c r="J7" s="443"/>
      <c r="K7" s="443"/>
    </row>
    <row r="8" spans="1:11">
      <c r="A8" s="2129">
        <f>入力用!B15</f>
        <v>0</v>
      </c>
      <c r="B8" s="2130"/>
      <c r="C8" s="2130"/>
      <c r="D8" s="443"/>
      <c r="E8" s="443"/>
      <c r="F8" s="443"/>
      <c r="G8" s="443"/>
      <c r="H8" s="443"/>
      <c r="I8" s="443"/>
      <c r="J8" s="443"/>
      <c r="K8" s="443"/>
    </row>
    <row r="9" spans="1:11">
      <c r="A9" s="2129" t="str">
        <f>入力用!B16</f>
        <v>□□　□□</v>
      </c>
      <c r="B9" s="2130"/>
      <c r="C9" s="2130"/>
      <c r="D9" s="443" t="s">
        <v>106</v>
      </c>
      <c r="E9" s="443"/>
      <c r="F9" s="443"/>
      <c r="G9" s="443"/>
      <c r="H9" s="443"/>
      <c r="I9" s="443"/>
      <c r="J9" s="443"/>
      <c r="K9" s="443"/>
    </row>
    <row r="10" spans="1:11">
      <c r="A10" s="443"/>
      <c r="B10" s="443"/>
      <c r="C10" s="443"/>
      <c r="D10" s="443"/>
      <c r="E10" s="443"/>
      <c r="F10" s="443"/>
      <c r="G10" s="797" t="s">
        <v>685</v>
      </c>
      <c r="H10" s="2179">
        <f>入力用!B21</f>
        <v>0</v>
      </c>
      <c r="I10" s="2179"/>
      <c r="J10" s="2179"/>
      <c r="K10" s="2179"/>
    </row>
    <row r="11" spans="1:11">
      <c r="A11" s="443"/>
      <c r="B11" s="443"/>
      <c r="C11" s="443"/>
      <c r="D11" s="443"/>
      <c r="E11" s="443"/>
      <c r="F11" s="798"/>
      <c r="G11" s="443"/>
      <c r="H11" s="2179"/>
      <c r="I11" s="2179"/>
      <c r="J11" s="2179"/>
      <c r="K11" s="2179"/>
    </row>
    <row r="12" spans="1:11">
      <c r="A12" s="443"/>
      <c r="B12" s="443"/>
      <c r="C12" s="443"/>
      <c r="D12" s="443"/>
      <c r="E12" s="443"/>
      <c r="F12" s="443"/>
      <c r="G12" s="444" t="s">
        <v>686</v>
      </c>
      <c r="H12" s="2176">
        <f>入力用!B22</f>
        <v>0</v>
      </c>
      <c r="I12" s="2176"/>
      <c r="J12" s="2176"/>
      <c r="K12" s="2176"/>
    </row>
    <row r="13" spans="1:11">
      <c r="A13" s="443"/>
      <c r="B13" s="443"/>
      <c r="C13" s="443"/>
      <c r="D13" s="443"/>
      <c r="E13" s="443"/>
      <c r="F13" s="443"/>
      <c r="G13" s="444" t="s">
        <v>699</v>
      </c>
      <c r="H13" s="2176">
        <f>入力用!B24</f>
        <v>0</v>
      </c>
      <c r="I13" s="2176"/>
      <c r="J13" s="2176"/>
      <c r="K13" s="801"/>
    </row>
    <row r="14" spans="1:11">
      <c r="A14" s="443"/>
      <c r="B14" s="443"/>
      <c r="C14" s="443"/>
      <c r="D14" s="443"/>
      <c r="E14" s="443"/>
      <c r="F14" s="443"/>
      <c r="G14" s="443"/>
      <c r="H14" s="443"/>
      <c r="I14" s="443"/>
      <c r="J14" s="443"/>
      <c r="K14" s="443"/>
    </row>
    <row r="15" spans="1:11">
      <c r="A15" s="443" t="s">
        <v>700</v>
      </c>
      <c r="B15" s="443"/>
      <c r="C15" s="443"/>
      <c r="D15" s="443"/>
      <c r="E15" s="443"/>
      <c r="F15" s="443"/>
      <c r="G15" s="443"/>
      <c r="H15" s="443"/>
      <c r="I15" s="443"/>
      <c r="J15" s="443"/>
      <c r="K15" s="443"/>
    </row>
    <row r="16" spans="1:11">
      <c r="A16" s="443"/>
      <c r="B16" s="443"/>
      <c r="C16" s="443"/>
      <c r="D16" s="443"/>
      <c r="E16" s="443"/>
      <c r="F16" s="443"/>
      <c r="G16" s="443"/>
      <c r="H16" s="443"/>
      <c r="I16" s="443"/>
      <c r="J16" s="443"/>
      <c r="K16" s="443"/>
    </row>
    <row r="17" spans="1:11">
      <c r="A17" s="802" t="s">
        <v>108</v>
      </c>
      <c r="B17" s="802"/>
      <c r="C17" s="802"/>
      <c r="D17" s="802"/>
      <c r="E17" s="802"/>
      <c r="F17" s="802"/>
      <c r="G17" s="802"/>
      <c r="H17" s="802"/>
      <c r="I17" s="802"/>
      <c r="J17" s="802"/>
      <c r="K17" s="443"/>
    </row>
    <row r="18" spans="1:11">
      <c r="A18" s="443"/>
      <c r="B18" s="443"/>
      <c r="C18" s="443"/>
      <c r="D18" s="443"/>
      <c r="E18" s="443"/>
      <c r="F18" s="443"/>
      <c r="G18" s="443"/>
      <c r="H18" s="443"/>
      <c r="I18" s="443"/>
      <c r="J18" s="443"/>
      <c r="K18" s="443"/>
    </row>
    <row r="19" spans="1:11" ht="33" customHeight="1">
      <c r="A19" s="803" t="s">
        <v>701</v>
      </c>
      <c r="B19" s="2166" t="str">
        <f>入力用!B6</f>
        <v>■■事業 ●●地区 ▲-▲工区</v>
      </c>
      <c r="C19" s="2167"/>
      <c r="D19" s="2167"/>
      <c r="E19" s="2168"/>
      <c r="F19" s="804" t="s">
        <v>149</v>
      </c>
      <c r="G19" s="805"/>
      <c r="H19" s="2169">
        <f>入力用!B8</f>
        <v>46113</v>
      </c>
      <c r="I19" s="2170"/>
      <c r="J19" s="2170"/>
      <c r="K19" s="2171"/>
    </row>
    <row r="20" spans="1:11" ht="30" customHeight="1">
      <c r="A20" s="2139" t="s">
        <v>702</v>
      </c>
      <c r="B20" s="2140"/>
      <c r="C20" s="2172" t="s">
        <v>703</v>
      </c>
      <c r="D20" s="2172" t="s">
        <v>644</v>
      </c>
      <c r="E20" s="2148" t="s">
        <v>704</v>
      </c>
      <c r="F20" s="2174"/>
      <c r="G20" s="2174"/>
      <c r="H20" s="2149"/>
      <c r="I20" s="2139" t="s">
        <v>705</v>
      </c>
      <c r="J20" s="2175"/>
      <c r="K20" s="2140"/>
    </row>
    <row r="21" spans="1:11" ht="30" customHeight="1">
      <c r="A21" s="2148"/>
      <c r="B21" s="2149"/>
      <c r="C21" s="2173"/>
      <c r="D21" s="2173"/>
      <c r="E21" s="445" t="s">
        <v>706</v>
      </c>
      <c r="F21" s="445" t="s">
        <v>707</v>
      </c>
      <c r="G21" s="446" t="s">
        <v>708</v>
      </c>
      <c r="H21" s="445"/>
      <c r="I21" s="2148"/>
      <c r="J21" s="2174"/>
      <c r="K21" s="2149"/>
    </row>
    <row r="22" spans="1:11">
      <c r="A22" s="2161"/>
      <c r="B22" s="2162"/>
      <c r="C22" s="447"/>
      <c r="D22" s="447"/>
      <c r="E22" s="448"/>
      <c r="F22" s="448"/>
      <c r="G22" s="2161"/>
      <c r="H22" s="2162"/>
      <c r="I22" s="2163"/>
      <c r="J22" s="2164"/>
      <c r="K22" s="2165"/>
    </row>
    <row r="23" spans="1:11">
      <c r="A23" s="2151"/>
      <c r="B23" s="2152"/>
      <c r="C23" s="447"/>
      <c r="D23" s="447"/>
      <c r="E23" s="448"/>
      <c r="F23" s="448"/>
      <c r="G23" s="2151"/>
      <c r="H23" s="2152"/>
      <c r="I23" s="2153"/>
      <c r="J23" s="2154"/>
      <c r="K23" s="2155"/>
    </row>
    <row r="24" spans="1:11">
      <c r="A24" s="2151"/>
      <c r="B24" s="2152"/>
      <c r="C24" s="447"/>
      <c r="D24" s="447"/>
      <c r="E24" s="448"/>
      <c r="F24" s="448"/>
      <c r="G24" s="2151"/>
      <c r="H24" s="2152"/>
      <c r="I24" s="2153"/>
      <c r="J24" s="2154"/>
      <c r="K24" s="2155"/>
    </row>
    <row r="25" spans="1:11">
      <c r="A25" s="2151"/>
      <c r="B25" s="2152"/>
      <c r="C25" s="448"/>
      <c r="D25" s="448"/>
      <c r="E25" s="448"/>
      <c r="F25" s="448"/>
      <c r="G25" s="2151"/>
      <c r="H25" s="2152"/>
      <c r="I25" s="2153"/>
      <c r="J25" s="2154"/>
      <c r="K25" s="2155"/>
    </row>
    <row r="26" spans="1:11">
      <c r="A26" s="2151"/>
      <c r="B26" s="2152"/>
      <c r="C26" s="448"/>
      <c r="D26" s="448"/>
      <c r="E26" s="448"/>
      <c r="F26" s="448"/>
      <c r="G26" s="2151"/>
      <c r="H26" s="2152"/>
      <c r="I26" s="2153"/>
      <c r="J26" s="2154"/>
      <c r="K26" s="2155"/>
    </row>
    <row r="27" spans="1:11">
      <c r="A27" s="2151"/>
      <c r="B27" s="2152"/>
      <c r="C27" s="448"/>
      <c r="D27" s="448"/>
      <c r="E27" s="448"/>
      <c r="F27" s="448"/>
      <c r="G27" s="2151"/>
      <c r="H27" s="2152"/>
      <c r="I27" s="2153"/>
      <c r="J27" s="2154"/>
      <c r="K27" s="2155"/>
    </row>
    <row r="28" spans="1:11">
      <c r="A28" s="2151"/>
      <c r="B28" s="2152"/>
      <c r="C28" s="448"/>
      <c r="D28" s="448"/>
      <c r="E28" s="448"/>
      <c r="F28" s="448"/>
      <c r="G28" s="2151"/>
      <c r="H28" s="2152"/>
      <c r="I28" s="2153"/>
      <c r="J28" s="2154"/>
      <c r="K28" s="2155"/>
    </row>
    <row r="29" spans="1:11">
      <c r="A29" s="2151"/>
      <c r="B29" s="2152"/>
      <c r="C29" s="448"/>
      <c r="D29" s="448"/>
      <c r="E29" s="448"/>
      <c r="F29" s="448"/>
      <c r="G29" s="2151"/>
      <c r="H29" s="2152"/>
      <c r="I29" s="2153"/>
      <c r="J29" s="2154"/>
      <c r="K29" s="2155"/>
    </row>
    <row r="30" spans="1:11">
      <c r="A30" s="2151"/>
      <c r="B30" s="2152"/>
      <c r="C30" s="448"/>
      <c r="D30" s="448"/>
      <c r="E30" s="448"/>
      <c r="F30" s="448"/>
      <c r="G30" s="2151"/>
      <c r="H30" s="2152"/>
      <c r="I30" s="2153"/>
      <c r="J30" s="2154"/>
      <c r="K30" s="2155"/>
    </row>
    <row r="31" spans="1:11">
      <c r="A31" s="2151"/>
      <c r="B31" s="2152"/>
      <c r="C31" s="448"/>
      <c r="D31" s="448"/>
      <c r="E31" s="448"/>
      <c r="F31" s="448"/>
      <c r="G31" s="2151"/>
      <c r="H31" s="2152"/>
      <c r="I31" s="2153"/>
      <c r="J31" s="2154"/>
      <c r="K31" s="2155"/>
    </row>
    <row r="32" spans="1:11">
      <c r="A32" s="2151"/>
      <c r="B32" s="2152"/>
      <c r="C32" s="448"/>
      <c r="D32" s="448"/>
      <c r="E32" s="448"/>
      <c r="F32" s="448"/>
      <c r="G32" s="2151"/>
      <c r="H32" s="2152"/>
      <c r="I32" s="2153"/>
      <c r="J32" s="2154"/>
      <c r="K32" s="2155"/>
    </row>
    <row r="33" spans="1:11">
      <c r="A33" s="2151"/>
      <c r="B33" s="2152"/>
      <c r="C33" s="448"/>
      <c r="D33" s="448"/>
      <c r="E33" s="448"/>
      <c r="F33" s="448"/>
      <c r="G33" s="2151"/>
      <c r="H33" s="2152"/>
      <c r="I33" s="2153"/>
      <c r="J33" s="2154"/>
      <c r="K33" s="2155"/>
    </row>
    <row r="34" spans="1:11">
      <c r="A34" s="2151"/>
      <c r="B34" s="2152"/>
      <c r="C34" s="448"/>
      <c r="D34" s="448"/>
      <c r="E34" s="448"/>
      <c r="F34" s="448"/>
      <c r="G34" s="2151"/>
      <c r="H34" s="2152"/>
      <c r="I34" s="2153"/>
      <c r="J34" s="2154"/>
      <c r="K34" s="2155"/>
    </row>
    <row r="35" spans="1:11">
      <c r="A35" s="2151"/>
      <c r="B35" s="2152"/>
      <c r="C35" s="448"/>
      <c r="D35" s="448"/>
      <c r="E35" s="448"/>
      <c r="F35" s="448"/>
      <c r="G35" s="2151"/>
      <c r="H35" s="2152"/>
      <c r="I35" s="2153"/>
      <c r="J35" s="2154"/>
      <c r="K35" s="2155"/>
    </row>
    <row r="36" spans="1:11" ht="18" customHeight="1">
      <c r="A36" s="2151"/>
      <c r="B36" s="2152"/>
      <c r="C36" s="448"/>
      <c r="D36" s="448"/>
      <c r="E36" s="448"/>
      <c r="F36" s="448"/>
      <c r="G36" s="2151"/>
      <c r="H36" s="2152"/>
      <c r="I36" s="2153"/>
      <c r="J36" s="2154"/>
      <c r="K36" s="2155"/>
    </row>
    <row r="37" spans="1:11">
      <c r="A37" s="2156"/>
      <c r="B37" s="2157"/>
      <c r="C37" s="449"/>
      <c r="D37" s="449"/>
      <c r="E37" s="449"/>
      <c r="F37" s="449"/>
      <c r="G37" s="2156"/>
      <c r="H37" s="2157"/>
      <c r="I37" s="2158"/>
      <c r="J37" s="2159"/>
      <c r="K37" s="2160"/>
    </row>
    <row r="38" spans="1:11">
      <c r="A38" s="450" t="s">
        <v>709</v>
      </c>
      <c r="B38" s="443"/>
      <c r="C38" s="443"/>
      <c r="D38" s="443"/>
      <c r="E38" s="443"/>
      <c r="F38" s="443"/>
      <c r="G38" s="443"/>
      <c r="H38" s="443"/>
      <c r="I38" s="443"/>
      <c r="J38" s="2139" t="s">
        <v>710</v>
      </c>
      <c r="K38" s="2140"/>
    </row>
    <row r="39" spans="1:11" ht="36" customHeight="1">
      <c r="A39" s="450"/>
      <c r="B39" s="2820" t="s">
        <v>1711</v>
      </c>
      <c r="C39" s="2821"/>
      <c r="D39" s="2821"/>
      <c r="E39" s="2821"/>
      <c r="F39" s="2821"/>
      <c r="G39" s="2821"/>
      <c r="H39" s="2821"/>
      <c r="I39" s="2822"/>
      <c r="J39" s="2141"/>
      <c r="K39" s="2142"/>
    </row>
    <row r="40" spans="1:11">
      <c r="A40" s="451" t="s">
        <v>1041</v>
      </c>
      <c r="B40" s="2819" t="s">
        <v>711</v>
      </c>
      <c r="C40" s="2819"/>
      <c r="D40" s="2819"/>
      <c r="E40" s="2819"/>
      <c r="F40" s="2819"/>
      <c r="G40" s="2819"/>
      <c r="H40" s="2819"/>
      <c r="I40" s="2819"/>
      <c r="J40" s="2143"/>
      <c r="K40" s="2144"/>
    </row>
    <row r="41" spans="1:11">
      <c r="A41" s="450"/>
      <c r="B41" s="443" t="s">
        <v>680</v>
      </c>
      <c r="C41" s="443"/>
      <c r="D41" s="443"/>
      <c r="E41" s="444" t="s">
        <v>684</v>
      </c>
      <c r="F41" s="2147"/>
      <c r="G41" s="2147"/>
      <c r="H41" s="2147"/>
      <c r="I41" s="452"/>
      <c r="J41" s="2145"/>
      <c r="K41" s="2146"/>
    </row>
    <row r="42" spans="1:11">
      <c r="A42" s="451" t="s">
        <v>712</v>
      </c>
      <c r="B42" s="443"/>
      <c r="C42" s="443"/>
      <c r="D42" s="443"/>
      <c r="E42" s="443"/>
      <c r="F42" s="443"/>
      <c r="G42" s="443"/>
      <c r="H42" s="443"/>
      <c r="I42" s="452"/>
      <c r="J42" s="2141"/>
      <c r="K42" s="2142"/>
    </row>
    <row r="43" spans="1:11">
      <c r="A43" s="450"/>
      <c r="B43" s="443"/>
      <c r="C43" s="443"/>
      <c r="D43" s="443"/>
      <c r="E43" s="444" t="s">
        <v>713</v>
      </c>
      <c r="F43" s="2150"/>
      <c r="G43" s="2150"/>
      <c r="H43" s="2150"/>
      <c r="I43" s="453"/>
      <c r="J43" s="2141"/>
      <c r="K43" s="2142"/>
    </row>
    <row r="44" spans="1:11" ht="15" customHeight="1">
      <c r="A44" s="454"/>
      <c r="B44" s="455"/>
      <c r="C44" s="455"/>
      <c r="D44" s="455"/>
      <c r="E44" s="455"/>
      <c r="F44" s="455"/>
      <c r="G44" s="455"/>
      <c r="H44" s="455"/>
      <c r="I44" s="456"/>
      <c r="J44" s="2148"/>
      <c r="K44" s="2149"/>
    </row>
    <row r="45" spans="1:11">
      <c r="A45" s="457"/>
      <c r="B45" s="457"/>
      <c r="C45" s="457"/>
      <c r="D45" s="457"/>
      <c r="E45" s="457"/>
      <c r="F45" s="457"/>
      <c r="G45" s="457"/>
      <c r="H45" s="457"/>
      <c r="I45" s="457"/>
      <c r="J45" s="457"/>
      <c r="K45" s="457"/>
    </row>
    <row r="46" spans="1:11">
      <c r="A46" s="443"/>
      <c r="B46" s="443"/>
      <c r="C46" s="443"/>
      <c r="D46" s="443"/>
      <c r="E46" s="443"/>
      <c r="F46" s="443"/>
      <c r="G46" s="443"/>
      <c r="H46" s="443"/>
      <c r="I46" s="443"/>
      <c r="J46" s="443"/>
      <c r="K46" s="443"/>
    </row>
    <row r="47" spans="1:11">
      <c r="A47" s="443" t="s">
        <v>1042</v>
      </c>
      <c r="B47" s="443"/>
      <c r="C47" s="443"/>
      <c r="D47" s="443"/>
      <c r="E47" s="443"/>
      <c r="F47" s="443"/>
      <c r="G47" s="443"/>
      <c r="H47" s="443"/>
      <c r="I47" s="443"/>
      <c r="J47" s="443"/>
      <c r="K47" s="443"/>
    </row>
    <row r="48" spans="1:11">
      <c r="A48" s="443" t="s">
        <v>714</v>
      </c>
      <c r="B48" s="443"/>
      <c r="C48" s="443"/>
      <c r="D48" s="443"/>
      <c r="E48" s="443"/>
      <c r="F48" s="443"/>
      <c r="G48" s="443"/>
      <c r="H48" s="443"/>
      <c r="I48" s="443"/>
      <c r="J48" s="443"/>
      <c r="K48" s="443"/>
    </row>
  </sheetData>
  <mergeCells count="68">
    <mergeCell ref="H13:J13"/>
    <mergeCell ref="A3:K3"/>
    <mergeCell ref="J5:K5"/>
    <mergeCell ref="A9:C9"/>
    <mergeCell ref="H10:K11"/>
    <mergeCell ref="H12:K12"/>
    <mergeCell ref="A8:C8"/>
    <mergeCell ref="B19:E19"/>
    <mergeCell ref="H19:K19"/>
    <mergeCell ref="A20:B21"/>
    <mergeCell ref="C20:C21"/>
    <mergeCell ref="D20:D21"/>
    <mergeCell ref="E20:H20"/>
    <mergeCell ref="I20:K21"/>
    <mergeCell ref="A22:B22"/>
    <mergeCell ref="G22:H22"/>
    <mergeCell ref="I22:K22"/>
    <mergeCell ref="A23:B23"/>
    <mergeCell ref="G23:H23"/>
    <mergeCell ref="I23:K23"/>
    <mergeCell ref="A24:B24"/>
    <mergeCell ref="G24:H24"/>
    <mergeCell ref="I24:K24"/>
    <mergeCell ref="A25:B25"/>
    <mergeCell ref="G25:H25"/>
    <mergeCell ref="I25:K25"/>
    <mergeCell ref="A26:B26"/>
    <mergeCell ref="G26:H26"/>
    <mergeCell ref="I26:K26"/>
    <mergeCell ref="A27:B27"/>
    <mergeCell ref="G27:H27"/>
    <mergeCell ref="I27:K27"/>
    <mergeCell ref="A28:B28"/>
    <mergeCell ref="G28:H28"/>
    <mergeCell ref="I28:K28"/>
    <mergeCell ref="A29:B29"/>
    <mergeCell ref="G29:H29"/>
    <mergeCell ref="I29:K29"/>
    <mergeCell ref="A30:B30"/>
    <mergeCell ref="G30:H30"/>
    <mergeCell ref="I30:K30"/>
    <mergeCell ref="A31:B31"/>
    <mergeCell ref="G31:H31"/>
    <mergeCell ref="I31:K31"/>
    <mergeCell ref="A32:B32"/>
    <mergeCell ref="G32:H32"/>
    <mergeCell ref="I32:K32"/>
    <mergeCell ref="A33:B33"/>
    <mergeCell ref="G33:H33"/>
    <mergeCell ref="I33:K33"/>
    <mergeCell ref="A34:B34"/>
    <mergeCell ref="G34:H34"/>
    <mergeCell ref="I34:K34"/>
    <mergeCell ref="A35:B35"/>
    <mergeCell ref="G35:H35"/>
    <mergeCell ref="I35:K35"/>
    <mergeCell ref="A36:B36"/>
    <mergeCell ref="G36:H36"/>
    <mergeCell ref="I36:K36"/>
    <mergeCell ref="A37:B37"/>
    <mergeCell ref="G37:H37"/>
    <mergeCell ref="I37:K37"/>
    <mergeCell ref="J38:K39"/>
    <mergeCell ref="J40:K41"/>
    <mergeCell ref="F41:H41"/>
    <mergeCell ref="J42:K44"/>
    <mergeCell ref="F43:H43"/>
    <mergeCell ref="B39:I39"/>
  </mergeCells>
  <phoneticPr fontId="2"/>
  <printOptions horizontalCentered="1" gridLinesSet="0"/>
  <pageMargins left="0.70866141732283472" right="0.70866141732283472" top="0.74803149606299213" bottom="0.74803149606299213" header="0.31496062992125984" footer="0.31496062992125984"/>
  <pageSetup paperSize="9" scale="84" orientation="portrait" r:id="rId1"/>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5">
    <tabColor rgb="FFFFFF00"/>
  </sheetPr>
  <dimension ref="A1:G34"/>
  <sheetViews>
    <sheetView showGridLines="0" view="pageBreakPreview" zoomScale="80" zoomScaleNormal="95" zoomScaleSheetLayoutView="80" workbookViewId="0"/>
  </sheetViews>
  <sheetFormatPr defaultColWidth="9" defaultRowHeight="13"/>
  <cols>
    <col min="1" max="1" width="23.36328125" style="338" customWidth="1"/>
    <col min="2" max="2" width="17.81640625" style="338" customWidth="1"/>
    <col min="3" max="3" width="7" style="338" customWidth="1"/>
    <col min="4" max="4" width="9.6328125" style="338" customWidth="1"/>
    <col min="5" max="5" width="8" style="338" customWidth="1"/>
    <col min="6" max="6" width="20.90625" style="338" customWidth="1"/>
    <col min="7" max="7" width="3.6328125" style="338" customWidth="1"/>
    <col min="8" max="9" width="9" style="338" customWidth="1"/>
    <col min="10" max="16384" width="9" style="338"/>
  </cols>
  <sheetData>
    <row r="1" spans="1:7">
      <c r="A1" s="458"/>
      <c r="B1" s="458"/>
      <c r="C1" s="458"/>
      <c r="D1" s="458"/>
      <c r="E1" s="624" t="s">
        <v>684</v>
      </c>
      <c r="F1" s="2186"/>
      <c r="G1" s="2186"/>
    </row>
    <row r="2" spans="1:7">
      <c r="A2" s="458"/>
      <c r="B2" s="458"/>
      <c r="C2" s="458"/>
      <c r="D2" s="458"/>
      <c r="E2" s="458"/>
      <c r="F2" s="458"/>
      <c r="G2" s="458"/>
    </row>
    <row r="3" spans="1:7">
      <c r="A3" s="430" t="s">
        <v>715</v>
      </c>
      <c r="B3" s="458"/>
      <c r="C3" s="458"/>
      <c r="D3" s="458"/>
      <c r="E3" s="458"/>
      <c r="F3" s="458"/>
      <c r="G3" s="458"/>
    </row>
    <row r="4" spans="1:7">
      <c r="A4" s="806">
        <f>入力用!B15</f>
        <v>0</v>
      </c>
      <c r="B4" s="458"/>
      <c r="C4" s="458"/>
      <c r="D4" s="458"/>
      <c r="E4" s="458"/>
      <c r="F4" s="458"/>
      <c r="G4" s="458"/>
    </row>
    <row r="5" spans="1:7">
      <c r="A5" s="806" t="str">
        <f>入力用!B16</f>
        <v>□□　□□</v>
      </c>
      <c r="B5" s="458" t="s">
        <v>106</v>
      </c>
      <c r="C5" s="458"/>
      <c r="D5" s="458"/>
      <c r="E5" s="458"/>
      <c r="F5" s="458"/>
      <c r="G5" s="458"/>
    </row>
    <row r="6" spans="1:7">
      <c r="A6" s="458"/>
      <c r="B6" s="458"/>
      <c r="C6" s="458"/>
      <c r="D6" s="807" t="s">
        <v>685</v>
      </c>
      <c r="E6" s="2187">
        <f>入力用!B21</f>
        <v>0</v>
      </c>
      <c r="F6" s="2187"/>
      <c r="G6" s="2187"/>
    </row>
    <row r="7" spans="1:7">
      <c r="A7" s="458"/>
      <c r="B7" s="458"/>
      <c r="C7" s="808"/>
      <c r="D7" s="458"/>
      <c r="E7" s="2187"/>
      <c r="F7" s="2187"/>
      <c r="G7" s="2187"/>
    </row>
    <row r="8" spans="1:7">
      <c r="A8" s="458"/>
      <c r="B8" s="458"/>
      <c r="C8" s="458"/>
      <c r="D8" s="809" t="s">
        <v>686</v>
      </c>
      <c r="E8" s="2188">
        <f>入力用!B22</f>
        <v>0</v>
      </c>
      <c r="F8" s="2188"/>
      <c r="G8" s="2188"/>
    </row>
    <row r="9" spans="1:7">
      <c r="A9" s="458"/>
      <c r="B9" s="458"/>
      <c r="C9" s="458"/>
      <c r="D9" s="624" t="s">
        <v>716</v>
      </c>
      <c r="E9" s="2188">
        <f>入力用!B24</f>
        <v>0</v>
      </c>
      <c r="F9" s="2188"/>
      <c r="G9" s="810"/>
    </row>
    <row r="10" spans="1:7">
      <c r="A10" s="458"/>
      <c r="B10" s="458"/>
      <c r="C10" s="458"/>
      <c r="D10" s="458"/>
      <c r="E10" s="458"/>
      <c r="F10" s="458"/>
      <c r="G10" s="458"/>
    </row>
    <row r="11" spans="1:7" ht="19">
      <c r="A11" s="2189" t="s">
        <v>1116</v>
      </c>
      <c r="B11" s="2189"/>
      <c r="C11" s="2189"/>
      <c r="D11" s="2189"/>
      <c r="E11" s="2189"/>
      <c r="F11" s="2189"/>
      <c r="G11" s="2189"/>
    </row>
    <row r="12" spans="1:7">
      <c r="A12" s="458"/>
      <c r="B12" s="458"/>
      <c r="C12" s="458"/>
      <c r="D12" s="458"/>
      <c r="E12" s="458"/>
      <c r="F12" s="458"/>
      <c r="G12" s="458"/>
    </row>
    <row r="13" spans="1:7">
      <c r="A13" s="811"/>
      <c r="B13" s="811"/>
      <c r="C13" s="811"/>
      <c r="D13" s="811"/>
      <c r="E13" s="811"/>
      <c r="F13" s="458"/>
      <c r="G13" s="458"/>
    </row>
    <row r="14" spans="1:7" ht="13.5" customHeight="1">
      <c r="A14" s="2190" t="str">
        <f>""&amp;"令和　年　月　日"&amp;"付けをもって請負契約を締結した"&amp;入力用!B6&amp;"における下記の発生品を引き渡します。"</f>
        <v>令和　年　月　日付けをもって請負契約を締結した■■事業 ●●地区 ▲-▲工区における下記の発生品を引き渡します。</v>
      </c>
      <c r="B14" s="2190"/>
      <c r="C14" s="2190"/>
      <c r="D14" s="2190"/>
      <c r="E14" s="2190"/>
      <c r="F14" s="2190"/>
      <c r="G14" s="458"/>
    </row>
    <row r="15" spans="1:7">
      <c r="A15" s="2190"/>
      <c r="B15" s="2190"/>
      <c r="C15" s="2190"/>
      <c r="D15" s="2190"/>
      <c r="E15" s="2190"/>
      <c r="F15" s="2190"/>
      <c r="G15" s="458"/>
    </row>
    <row r="16" spans="1:7">
      <c r="A16" s="2190"/>
      <c r="B16" s="2190"/>
      <c r="C16" s="2190"/>
      <c r="D16" s="2190"/>
      <c r="E16" s="2190"/>
      <c r="F16" s="2190"/>
      <c r="G16" s="458"/>
    </row>
    <row r="17" spans="1:7">
      <c r="A17" s="458"/>
      <c r="B17" s="458"/>
      <c r="C17" s="458"/>
      <c r="D17" s="458"/>
      <c r="E17" s="458"/>
      <c r="F17" s="458"/>
      <c r="G17" s="458"/>
    </row>
    <row r="18" spans="1:7">
      <c r="A18" s="2191" t="s">
        <v>108</v>
      </c>
      <c r="B18" s="2191"/>
      <c r="C18" s="2191"/>
      <c r="D18" s="2191"/>
      <c r="E18" s="2191"/>
      <c r="F18" s="2191"/>
      <c r="G18" s="2191"/>
    </row>
    <row r="19" spans="1:7" ht="13.5" thickBot="1">
      <c r="A19" s="458"/>
      <c r="B19" s="458"/>
      <c r="C19" s="458"/>
      <c r="D19" s="458"/>
      <c r="E19" s="458"/>
      <c r="F19" s="458"/>
      <c r="G19" s="458"/>
    </row>
    <row r="20" spans="1:7" ht="30" customHeight="1">
      <c r="A20" s="625" t="s">
        <v>717</v>
      </c>
      <c r="B20" s="626" t="s">
        <v>718</v>
      </c>
      <c r="C20" s="626" t="s">
        <v>692</v>
      </c>
      <c r="D20" s="2192" t="s">
        <v>719</v>
      </c>
      <c r="E20" s="2193"/>
      <c r="F20" s="2192" t="s">
        <v>720</v>
      </c>
      <c r="G20" s="2194"/>
    </row>
    <row r="21" spans="1:7" ht="30" customHeight="1">
      <c r="A21" s="627"/>
      <c r="B21" s="628"/>
      <c r="C21" s="628"/>
      <c r="D21" s="2180"/>
      <c r="E21" s="2181"/>
      <c r="F21" s="2180"/>
      <c r="G21" s="2182"/>
    </row>
    <row r="22" spans="1:7" ht="30" customHeight="1">
      <c r="A22" s="627"/>
      <c r="B22" s="628"/>
      <c r="C22" s="628"/>
      <c r="D22" s="2180"/>
      <c r="E22" s="2181"/>
      <c r="F22" s="2180"/>
      <c r="G22" s="2182"/>
    </row>
    <row r="23" spans="1:7" ht="30" customHeight="1">
      <c r="A23" s="627"/>
      <c r="B23" s="628"/>
      <c r="C23" s="628"/>
      <c r="D23" s="2180"/>
      <c r="E23" s="2181"/>
      <c r="F23" s="2180"/>
      <c r="G23" s="2182"/>
    </row>
    <row r="24" spans="1:7" ht="30" customHeight="1">
      <c r="A24" s="627"/>
      <c r="B24" s="628"/>
      <c r="C24" s="628"/>
      <c r="D24" s="2180"/>
      <c r="E24" s="2181"/>
      <c r="F24" s="2180"/>
      <c r="G24" s="2182"/>
    </row>
    <row r="25" spans="1:7" ht="30" customHeight="1">
      <c r="A25" s="627"/>
      <c r="B25" s="628"/>
      <c r="C25" s="628"/>
      <c r="D25" s="2180"/>
      <c r="E25" s="2181"/>
      <c r="F25" s="2180"/>
      <c r="G25" s="2182"/>
    </row>
    <row r="26" spans="1:7" ht="30" customHeight="1">
      <c r="A26" s="629"/>
      <c r="B26" s="630"/>
      <c r="C26" s="630"/>
      <c r="D26" s="2180"/>
      <c r="E26" s="2181"/>
      <c r="F26" s="2180"/>
      <c r="G26" s="2182"/>
    </row>
    <row r="27" spans="1:7" ht="30" customHeight="1">
      <c r="A27" s="629"/>
      <c r="B27" s="630"/>
      <c r="C27" s="630"/>
      <c r="D27" s="2180"/>
      <c r="E27" s="2181"/>
      <c r="F27" s="2180"/>
      <c r="G27" s="2182"/>
    </row>
    <row r="28" spans="1:7" ht="30" customHeight="1">
      <c r="A28" s="629"/>
      <c r="B28" s="630"/>
      <c r="C28" s="630"/>
      <c r="D28" s="2180"/>
      <c r="E28" s="2181"/>
      <c r="F28" s="2180"/>
      <c r="G28" s="2182"/>
    </row>
    <row r="29" spans="1:7" ht="30" customHeight="1">
      <c r="A29" s="629"/>
      <c r="B29" s="630"/>
      <c r="C29" s="630"/>
      <c r="D29" s="2180"/>
      <c r="E29" s="2181"/>
      <c r="F29" s="2180"/>
      <c r="G29" s="2182"/>
    </row>
    <row r="30" spans="1:7" ht="30" customHeight="1">
      <c r="A30" s="629"/>
      <c r="B30" s="630"/>
      <c r="C30" s="630"/>
      <c r="D30" s="2180"/>
      <c r="E30" s="2181"/>
      <c r="F30" s="2180"/>
      <c r="G30" s="2182"/>
    </row>
    <row r="31" spans="1:7" ht="30" customHeight="1">
      <c r="A31" s="629"/>
      <c r="B31" s="630"/>
      <c r="C31" s="630"/>
      <c r="D31" s="2180"/>
      <c r="E31" s="2181"/>
      <c r="F31" s="2180"/>
      <c r="G31" s="2182"/>
    </row>
    <row r="32" spans="1:7" ht="30" customHeight="1">
      <c r="A32" s="629"/>
      <c r="B32" s="630"/>
      <c r="C32" s="630"/>
      <c r="D32" s="2180"/>
      <c r="E32" s="2181"/>
      <c r="F32" s="2180"/>
      <c r="G32" s="2182"/>
    </row>
    <row r="33" spans="1:7" ht="30" customHeight="1">
      <c r="A33" s="629"/>
      <c r="B33" s="630"/>
      <c r="C33" s="630"/>
      <c r="D33" s="2180"/>
      <c r="E33" s="2181"/>
      <c r="F33" s="2180"/>
      <c r="G33" s="2182"/>
    </row>
    <row r="34" spans="1:7" ht="30" customHeight="1" thickBot="1">
      <c r="A34" s="631"/>
      <c r="B34" s="632"/>
      <c r="C34" s="632"/>
      <c r="D34" s="2183"/>
      <c r="E34" s="2184"/>
      <c r="F34" s="2183"/>
      <c r="G34" s="2185"/>
    </row>
  </sheetData>
  <mergeCells count="37">
    <mergeCell ref="D22:E22"/>
    <mergeCell ref="F22:G22"/>
    <mergeCell ref="F1:G1"/>
    <mergeCell ref="E6:G7"/>
    <mergeCell ref="E8:G8"/>
    <mergeCell ref="E9:F9"/>
    <mergeCell ref="A11:G11"/>
    <mergeCell ref="A14:F16"/>
    <mergeCell ref="A18:G18"/>
    <mergeCell ref="D20:E20"/>
    <mergeCell ref="F20:G20"/>
    <mergeCell ref="D21:E21"/>
    <mergeCell ref="F21:G21"/>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s>
  <phoneticPr fontId="2"/>
  <printOptions horizontalCentered="1" gridLinesSet="0"/>
  <pageMargins left="0.70866141732283472" right="0.70866141732283472" top="0.74803149606299213" bottom="0.74803149606299213" header="0.31496062992125984" footer="0.31496062992125984"/>
  <pageSetup paperSize="9" scale="90" orientation="portrait" r:id="rId1"/>
  <drawing r:id="rId2"/>
  <legacy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0">
    <tabColor rgb="FFFFFF00"/>
  </sheetPr>
  <dimension ref="A1:J95"/>
  <sheetViews>
    <sheetView showGridLines="0" view="pageBreakPreview" zoomScale="80" zoomScaleNormal="100" zoomScaleSheetLayoutView="80" workbookViewId="0"/>
  </sheetViews>
  <sheetFormatPr defaultColWidth="9" defaultRowHeight="18"/>
  <cols>
    <col min="1" max="1" width="4.6328125" style="461" customWidth="1"/>
    <col min="2" max="2" width="9.6328125" style="461" customWidth="1"/>
    <col min="3" max="3" width="12.6328125" style="461" customWidth="1"/>
    <col min="4" max="4" width="6.6328125" style="461" customWidth="1"/>
    <col min="5" max="5" width="4.6328125" style="461" customWidth="1"/>
    <col min="6" max="7" width="14.6328125" style="461" customWidth="1"/>
    <col min="8" max="9" width="9.6328125" style="461" customWidth="1"/>
    <col min="10" max="10" width="10.6328125" style="461" customWidth="1"/>
    <col min="11" max="16384" width="9" style="461"/>
  </cols>
  <sheetData>
    <row r="1" spans="1:10" s="459" customFormat="1" ht="13.5" customHeight="1">
      <c r="J1" s="460" t="s">
        <v>721</v>
      </c>
    </row>
    <row r="2" spans="1:10" s="459" customFormat="1" ht="13.5" customHeight="1"/>
    <row r="3" spans="1:10" ht="24" customHeight="1">
      <c r="A3" s="2199" t="s">
        <v>722</v>
      </c>
      <c r="B3" s="2199"/>
      <c r="C3" s="2199"/>
      <c r="D3" s="2199"/>
      <c r="E3" s="2199"/>
      <c r="F3" s="2199"/>
      <c r="G3" s="2199"/>
      <c r="H3" s="2199"/>
      <c r="I3" s="2199"/>
      <c r="J3" s="2199"/>
    </row>
    <row r="4" spans="1:10" s="463" customFormat="1" ht="13.5" customHeight="1">
      <c r="A4" s="462"/>
      <c r="B4" s="462"/>
      <c r="C4" s="462"/>
      <c r="D4" s="462"/>
      <c r="E4" s="462"/>
      <c r="F4" s="462"/>
      <c r="G4" s="462"/>
      <c r="H4" s="462"/>
      <c r="I4" s="462"/>
      <c r="J4" s="462"/>
    </row>
    <row r="5" spans="1:10" s="463" customFormat="1" ht="13.5" customHeight="1">
      <c r="J5" s="464" t="s">
        <v>846</v>
      </c>
    </row>
    <row r="6" spans="1:10" s="463" customFormat="1" ht="13.5" customHeight="1"/>
    <row r="7" spans="1:10" s="463" customFormat="1" ht="18" customHeight="1">
      <c r="G7" s="465" t="s">
        <v>723</v>
      </c>
      <c r="H7" s="2824" t="str">
        <f>入力用!B6</f>
        <v>■■事業 ●●地区 ▲-▲工区</v>
      </c>
      <c r="I7" s="2825"/>
      <c r="J7" s="2825"/>
    </row>
    <row r="8" spans="1:10" s="463" customFormat="1" ht="18" customHeight="1">
      <c r="G8" s="467" t="s">
        <v>724</v>
      </c>
      <c r="H8" s="468">
        <f>入力用!B7</f>
        <v>0</v>
      </c>
      <c r="I8" s="468"/>
      <c r="J8" s="468"/>
    </row>
    <row r="9" spans="1:10" s="463" customFormat="1" ht="18" customHeight="1">
      <c r="G9" s="467" t="s">
        <v>725</v>
      </c>
      <c r="H9" s="468">
        <f>入力用!B20</f>
        <v>0</v>
      </c>
      <c r="I9" s="468"/>
      <c r="J9" s="468"/>
    </row>
    <row r="10" spans="1:10" s="463" customFormat="1" ht="18" customHeight="1">
      <c r="G10" s="465" t="s">
        <v>726</v>
      </c>
      <c r="H10" s="466">
        <f>入力用!B24</f>
        <v>0</v>
      </c>
      <c r="I10" s="466"/>
      <c r="J10" s="466"/>
    </row>
    <row r="11" spans="1:10" s="463" customFormat="1" ht="16.5"/>
    <row r="12" spans="1:10" s="463" customFormat="1" ht="18" customHeight="1">
      <c r="A12" s="2195"/>
      <c r="B12" s="2195"/>
      <c r="C12" s="2195"/>
      <c r="D12" s="2196"/>
      <c r="E12" s="2196"/>
      <c r="F12" s="2196"/>
      <c r="G12" s="2196"/>
      <c r="H12" s="2196"/>
      <c r="I12" s="2196"/>
      <c r="J12" s="2197"/>
    </row>
    <row r="13" spans="1:10" s="463" customFormat="1" ht="18" customHeight="1">
      <c r="A13" s="469" t="s">
        <v>727</v>
      </c>
      <c r="B13" s="469" t="s">
        <v>728</v>
      </c>
      <c r="C13" s="469" t="s">
        <v>729</v>
      </c>
      <c r="D13" s="469" t="s">
        <v>730</v>
      </c>
      <c r="E13" s="469" t="s">
        <v>360</v>
      </c>
      <c r="F13" s="469" t="s">
        <v>731</v>
      </c>
      <c r="G13" s="469" t="s">
        <v>732</v>
      </c>
      <c r="H13" s="469" t="s">
        <v>733</v>
      </c>
      <c r="I13" s="469" t="s">
        <v>734</v>
      </c>
      <c r="J13" s="469" t="s">
        <v>735</v>
      </c>
    </row>
    <row r="14" spans="1:10" s="463" customFormat="1" ht="18" customHeight="1">
      <c r="A14" s="470"/>
      <c r="B14" s="470"/>
      <c r="C14" s="471"/>
      <c r="D14" s="472"/>
      <c r="E14" s="470"/>
      <c r="F14" s="470"/>
      <c r="G14" s="470"/>
      <c r="H14" s="470"/>
      <c r="I14" s="470"/>
      <c r="J14" s="470"/>
    </row>
    <row r="15" spans="1:10" s="463" customFormat="1" ht="18" customHeight="1">
      <c r="A15" s="470"/>
      <c r="B15" s="470"/>
      <c r="C15" s="471"/>
      <c r="D15" s="472"/>
      <c r="E15" s="470"/>
      <c r="F15" s="470"/>
      <c r="G15" s="470"/>
      <c r="H15" s="473"/>
      <c r="I15" s="473"/>
      <c r="J15" s="470"/>
    </row>
    <row r="16" spans="1:10" s="463" customFormat="1" ht="18" customHeight="1">
      <c r="A16" s="473"/>
      <c r="B16" s="473"/>
      <c r="C16" s="473"/>
      <c r="D16" s="473"/>
      <c r="E16" s="473"/>
      <c r="F16" s="473"/>
      <c r="G16" s="473"/>
      <c r="H16" s="473"/>
      <c r="I16" s="473"/>
      <c r="J16" s="473"/>
    </row>
    <row r="17" spans="1:10" s="463" customFormat="1" ht="18" customHeight="1">
      <c r="A17" s="473"/>
      <c r="B17" s="473"/>
      <c r="C17" s="473"/>
      <c r="D17" s="473"/>
      <c r="E17" s="473"/>
      <c r="F17" s="473"/>
      <c r="G17" s="473"/>
      <c r="H17" s="473"/>
      <c r="I17" s="473"/>
      <c r="J17" s="473"/>
    </row>
    <row r="18" spans="1:10" s="463" customFormat="1" ht="18" customHeight="1">
      <c r="A18" s="473"/>
      <c r="B18" s="473"/>
      <c r="C18" s="473"/>
      <c r="D18" s="473"/>
      <c r="E18" s="473"/>
      <c r="F18" s="473"/>
      <c r="G18" s="473"/>
      <c r="H18" s="473"/>
      <c r="I18" s="473"/>
      <c r="J18" s="473"/>
    </row>
    <row r="19" spans="1:10" s="463" customFormat="1" ht="18" customHeight="1">
      <c r="A19" s="473"/>
      <c r="B19" s="473"/>
      <c r="C19" s="473"/>
      <c r="D19" s="473"/>
      <c r="E19" s="473"/>
      <c r="F19" s="473"/>
      <c r="G19" s="473"/>
      <c r="H19" s="473"/>
      <c r="I19" s="473"/>
      <c r="J19" s="473"/>
    </row>
    <row r="20" spans="1:10" s="463" customFormat="1" ht="18" customHeight="1">
      <c r="A20" s="473"/>
      <c r="B20" s="473"/>
      <c r="C20" s="473"/>
      <c r="D20" s="473"/>
      <c r="E20" s="473"/>
      <c r="F20" s="473"/>
      <c r="G20" s="473"/>
      <c r="H20" s="473"/>
      <c r="I20" s="473"/>
      <c r="J20" s="473"/>
    </row>
    <row r="21" spans="1:10" s="463" customFormat="1" ht="18" customHeight="1">
      <c r="A21" s="473"/>
      <c r="B21" s="473"/>
      <c r="C21" s="473"/>
      <c r="D21" s="473"/>
      <c r="E21" s="473"/>
      <c r="F21" s="473"/>
      <c r="G21" s="473"/>
      <c r="H21" s="473"/>
      <c r="I21" s="473"/>
      <c r="J21" s="473"/>
    </row>
    <row r="22" spans="1:10" s="463" customFormat="1" ht="18" customHeight="1">
      <c r="A22" s="473"/>
      <c r="B22" s="473"/>
      <c r="C22" s="473"/>
      <c r="D22" s="473"/>
      <c r="E22" s="473"/>
      <c r="F22" s="473"/>
      <c r="G22" s="473"/>
      <c r="H22" s="473"/>
      <c r="I22" s="473"/>
      <c r="J22" s="473"/>
    </row>
    <row r="23" spans="1:10" s="463" customFormat="1" ht="18" customHeight="1">
      <c r="A23" s="473"/>
      <c r="B23" s="473"/>
      <c r="C23" s="473"/>
      <c r="D23" s="473"/>
      <c r="E23" s="473"/>
      <c r="F23" s="473"/>
      <c r="G23" s="473"/>
      <c r="H23" s="473"/>
      <c r="I23" s="473"/>
      <c r="J23" s="473"/>
    </row>
    <row r="24" spans="1:10" s="463" customFormat="1" ht="18" customHeight="1">
      <c r="A24" s="473"/>
      <c r="B24" s="473"/>
      <c r="C24" s="473"/>
      <c r="D24" s="473"/>
      <c r="E24" s="473"/>
      <c r="F24" s="473"/>
      <c r="G24" s="473"/>
      <c r="H24" s="473"/>
      <c r="I24" s="473"/>
      <c r="J24" s="473"/>
    </row>
    <row r="25" spans="1:10" s="463" customFormat="1" ht="18" customHeight="1">
      <c r="A25" s="473"/>
      <c r="B25" s="473"/>
      <c r="C25" s="473"/>
      <c r="D25" s="473"/>
      <c r="E25" s="473"/>
      <c r="F25" s="473"/>
      <c r="G25" s="473"/>
      <c r="H25" s="473"/>
      <c r="I25" s="473"/>
      <c r="J25" s="473"/>
    </row>
    <row r="26" spans="1:10" s="463" customFormat="1" ht="18" customHeight="1">
      <c r="A26" s="473"/>
      <c r="B26" s="473"/>
      <c r="C26" s="473"/>
      <c r="D26" s="473"/>
      <c r="E26" s="473"/>
      <c r="F26" s="473"/>
      <c r="G26" s="473"/>
      <c r="H26" s="473"/>
      <c r="I26" s="473"/>
      <c r="J26" s="473"/>
    </row>
    <row r="27" spans="1:10" s="463" customFormat="1" ht="18" customHeight="1">
      <c r="A27" s="473"/>
      <c r="B27" s="473"/>
      <c r="C27" s="473"/>
      <c r="D27" s="473"/>
      <c r="E27" s="473"/>
      <c r="F27" s="473"/>
      <c r="G27" s="473"/>
      <c r="H27" s="473"/>
      <c r="I27" s="473"/>
      <c r="J27" s="473"/>
    </row>
    <row r="28" spans="1:10" s="463" customFormat="1" ht="18" customHeight="1">
      <c r="A28" s="473"/>
      <c r="B28" s="473"/>
      <c r="C28" s="473"/>
      <c r="D28" s="473"/>
      <c r="E28" s="473"/>
      <c r="F28" s="473"/>
      <c r="G28" s="473"/>
      <c r="H28" s="473"/>
      <c r="I28" s="473"/>
      <c r="J28" s="473"/>
    </row>
    <row r="29" spans="1:10" s="463" customFormat="1" ht="18" customHeight="1">
      <c r="A29" s="473"/>
      <c r="B29" s="473"/>
      <c r="C29" s="473"/>
      <c r="D29" s="473"/>
      <c r="E29" s="473"/>
      <c r="F29" s="473"/>
      <c r="G29" s="473"/>
      <c r="H29" s="473"/>
      <c r="I29" s="473"/>
      <c r="J29" s="473"/>
    </row>
    <row r="30" spans="1:10" s="463" customFormat="1" ht="18" customHeight="1">
      <c r="A30" s="473"/>
      <c r="B30" s="473"/>
      <c r="C30" s="473"/>
      <c r="D30" s="473"/>
      <c r="E30" s="473"/>
      <c r="F30" s="473"/>
      <c r="G30" s="473"/>
      <c r="H30" s="473"/>
      <c r="I30" s="473"/>
      <c r="J30" s="473"/>
    </row>
    <row r="31" spans="1:10" s="463" customFormat="1" ht="18" customHeight="1">
      <c r="A31" s="473"/>
      <c r="B31" s="473"/>
      <c r="C31" s="473"/>
      <c r="D31" s="473"/>
      <c r="E31" s="473"/>
      <c r="F31" s="473"/>
      <c r="G31" s="473"/>
      <c r="H31" s="473"/>
      <c r="I31" s="473"/>
      <c r="J31" s="473"/>
    </row>
    <row r="32" spans="1:10" s="463" customFormat="1" ht="18" customHeight="1">
      <c r="A32" s="473"/>
      <c r="B32" s="473"/>
      <c r="C32" s="473"/>
      <c r="D32" s="473"/>
      <c r="E32" s="473"/>
      <c r="F32" s="473"/>
      <c r="G32" s="473"/>
      <c r="H32" s="473"/>
      <c r="I32" s="473"/>
      <c r="J32" s="473"/>
    </row>
    <row r="33" spans="1:10" s="463" customFormat="1" ht="18" customHeight="1">
      <c r="A33" s="473"/>
      <c r="B33" s="473"/>
      <c r="C33" s="473"/>
      <c r="D33" s="473"/>
      <c r="E33" s="473"/>
      <c r="F33" s="473"/>
      <c r="G33" s="473"/>
      <c r="H33" s="473"/>
      <c r="I33" s="473"/>
      <c r="J33" s="473"/>
    </row>
    <row r="34" spans="1:10" s="463" customFormat="1" ht="18" customHeight="1">
      <c r="A34" s="473"/>
      <c r="B34" s="473"/>
      <c r="C34" s="473"/>
      <c r="D34" s="473"/>
      <c r="E34" s="473"/>
      <c r="F34" s="473"/>
      <c r="G34" s="473"/>
      <c r="H34" s="473"/>
      <c r="I34" s="473"/>
      <c r="J34" s="473"/>
    </row>
    <row r="35" spans="1:10" s="463" customFormat="1" ht="18" customHeight="1">
      <c r="A35" s="473"/>
      <c r="B35" s="473"/>
      <c r="C35" s="473"/>
      <c r="D35" s="473"/>
      <c r="E35" s="473"/>
      <c r="F35" s="473"/>
      <c r="G35" s="473"/>
      <c r="H35" s="473"/>
      <c r="I35" s="473"/>
      <c r="J35" s="473"/>
    </row>
    <row r="36" spans="1:10" s="463" customFormat="1" ht="18" customHeight="1">
      <c r="A36" s="473"/>
      <c r="B36" s="473"/>
      <c r="C36" s="473"/>
      <c r="D36" s="473"/>
      <c r="E36" s="473"/>
      <c r="F36" s="473"/>
      <c r="G36" s="473"/>
      <c r="H36" s="473"/>
      <c r="I36" s="473"/>
      <c r="J36" s="473"/>
    </row>
    <row r="37" spans="1:10" s="463" customFormat="1" ht="18" customHeight="1">
      <c r="A37" s="473"/>
      <c r="B37" s="473"/>
      <c r="C37" s="473"/>
      <c r="D37" s="473"/>
      <c r="E37" s="473"/>
      <c r="F37" s="473"/>
      <c r="G37" s="473"/>
      <c r="H37" s="473"/>
      <c r="I37" s="473"/>
      <c r="J37" s="473"/>
    </row>
    <row r="38" spans="1:10" s="463" customFormat="1" ht="18" customHeight="1">
      <c r="A38" s="473"/>
      <c r="B38" s="473"/>
      <c r="C38" s="473"/>
      <c r="D38" s="473"/>
      <c r="E38" s="473"/>
      <c r="F38" s="473"/>
      <c r="G38" s="473"/>
      <c r="H38" s="473"/>
      <c r="I38" s="473"/>
      <c r="J38" s="473"/>
    </row>
    <row r="39" spans="1:10" s="463" customFormat="1" ht="18" customHeight="1">
      <c r="A39" s="473"/>
      <c r="B39" s="473"/>
      <c r="C39" s="473"/>
      <c r="D39" s="473"/>
      <c r="E39" s="473"/>
      <c r="F39" s="473"/>
      <c r="G39" s="473"/>
      <c r="H39" s="473"/>
      <c r="I39" s="473"/>
      <c r="J39" s="473"/>
    </row>
    <row r="40" spans="1:10" s="463" customFormat="1" ht="18" customHeight="1">
      <c r="A40" s="473"/>
      <c r="B40" s="473"/>
      <c r="C40" s="473"/>
      <c r="D40" s="473"/>
      <c r="E40" s="473"/>
      <c r="F40" s="473"/>
      <c r="G40" s="473"/>
      <c r="H40" s="473"/>
      <c r="I40" s="473"/>
      <c r="J40" s="473"/>
    </row>
    <row r="41" spans="1:10" s="463" customFormat="1" ht="18" customHeight="1">
      <c r="A41" s="473"/>
      <c r="B41" s="473"/>
      <c r="C41" s="473"/>
      <c r="D41" s="473"/>
      <c r="E41" s="473"/>
      <c r="F41" s="473"/>
      <c r="G41" s="473"/>
      <c r="H41" s="473"/>
      <c r="I41" s="473"/>
      <c r="J41" s="473"/>
    </row>
    <row r="42" spans="1:10" s="463" customFormat="1" ht="18" customHeight="1">
      <c r="A42" s="473"/>
      <c r="B42" s="473"/>
      <c r="C42" s="473"/>
      <c r="D42" s="473"/>
      <c r="E42" s="473"/>
      <c r="F42" s="473"/>
      <c r="G42" s="473"/>
      <c r="H42" s="473"/>
      <c r="I42" s="473"/>
      <c r="J42" s="473"/>
    </row>
    <row r="43" spans="1:10" s="463" customFormat="1" ht="18" customHeight="1">
      <c r="A43" s="473" t="s">
        <v>736</v>
      </c>
      <c r="B43" s="2198"/>
      <c r="C43" s="2197"/>
      <c r="D43" s="473"/>
      <c r="E43" s="473"/>
      <c r="F43" s="2198"/>
      <c r="G43" s="2196"/>
      <c r="H43" s="2196"/>
      <c r="I43" s="2196"/>
      <c r="J43" s="2197"/>
    </row>
    <row r="44" spans="1:10" s="463" customFormat="1" ht="12" customHeight="1">
      <c r="A44" s="474"/>
      <c r="B44" s="474"/>
      <c r="C44" s="474"/>
      <c r="D44" s="474"/>
      <c r="E44" s="474"/>
      <c r="F44" s="474"/>
      <c r="G44" s="474"/>
      <c r="H44" s="474"/>
      <c r="I44" s="474"/>
      <c r="J44" s="474"/>
    </row>
    <row r="45" spans="1:10" s="463" customFormat="1" ht="18" customHeight="1">
      <c r="A45" s="475" t="s">
        <v>737</v>
      </c>
      <c r="B45" s="463" t="s">
        <v>738</v>
      </c>
      <c r="C45" s="459"/>
      <c r="D45" s="459"/>
      <c r="E45" s="459"/>
      <c r="F45" s="459"/>
      <c r="G45" s="459"/>
      <c r="H45" s="459"/>
      <c r="I45" s="459"/>
      <c r="J45" s="459"/>
    </row>
    <row r="46" spans="1:10" s="463" customFormat="1" ht="18" customHeight="1">
      <c r="A46" s="476" t="s">
        <v>739</v>
      </c>
      <c r="B46" s="459" t="s">
        <v>1712</v>
      </c>
      <c r="C46" s="459"/>
      <c r="D46" s="459"/>
      <c r="E46" s="459"/>
      <c r="F46" s="459"/>
      <c r="G46" s="459"/>
      <c r="H46" s="459"/>
      <c r="I46" s="459"/>
      <c r="J46" s="459"/>
    </row>
    <row r="47" spans="1:10" ht="18" customHeight="1">
      <c r="A47" s="476" t="s">
        <v>740</v>
      </c>
      <c r="B47" s="459" t="s">
        <v>1713</v>
      </c>
    </row>
    <row r="49" spans="1:10" s="459" customFormat="1" ht="13.5" customHeight="1">
      <c r="J49" s="460" t="s">
        <v>721</v>
      </c>
    </row>
    <row r="50" spans="1:10" s="459" customFormat="1" ht="13.5" customHeight="1"/>
    <row r="51" spans="1:10" ht="24" customHeight="1">
      <c r="A51" s="2199" t="s">
        <v>722</v>
      </c>
      <c r="B51" s="2199"/>
      <c r="C51" s="2199"/>
      <c r="D51" s="2199"/>
      <c r="E51" s="2199"/>
      <c r="F51" s="2199"/>
      <c r="G51" s="2199"/>
      <c r="H51" s="2199"/>
      <c r="I51" s="2199"/>
      <c r="J51" s="2199"/>
    </row>
    <row r="52" spans="1:10" s="463" customFormat="1" ht="13.5" customHeight="1">
      <c r="A52" s="462"/>
      <c r="B52" s="462"/>
      <c r="C52" s="462"/>
      <c r="D52" s="462"/>
      <c r="E52" s="462"/>
      <c r="F52" s="462"/>
      <c r="G52" s="462"/>
      <c r="H52" s="462"/>
      <c r="I52" s="462"/>
      <c r="J52" s="462"/>
    </row>
    <row r="53" spans="1:10" s="463" customFormat="1" ht="13.5" customHeight="1">
      <c r="J53" s="477" t="s">
        <v>1714</v>
      </c>
    </row>
    <row r="54" spans="1:10" s="463" customFormat="1" ht="13.5" customHeight="1"/>
    <row r="55" spans="1:10" s="463" customFormat="1" ht="18" customHeight="1">
      <c r="G55" s="465" t="s">
        <v>723</v>
      </c>
      <c r="H55" s="2823" t="s">
        <v>741</v>
      </c>
      <c r="I55" s="2823"/>
      <c r="J55" s="2823"/>
    </row>
    <row r="56" spans="1:10" s="463" customFormat="1" ht="18" customHeight="1">
      <c r="G56" s="467" t="s">
        <v>724</v>
      </c>
      <c r="H56" s="468" t="s">
        <v>742</v>
      </c>
      <c r="I56" s="468"/>
      <c r="J56" s="468"/>
    </row>
    <row r="57" spans="1:10" s="463" customFormat="1" ht="18" customHeight="1">
      <c r="G57" s="467" t="s">
        <v>725</v>
      </c>
      <c r="H57" s="468" t="s">
        <v>743</v>
      </c>
      <c r="I57" s="468"/>
      <c r="J57" s="468"/>
    </row>
    <row r="58" spans="1:10" s="463" customFormat="1" ht="18" customHeight="1">
      <c r="G58" s="465" t="s">
        <v>726</v>
      </c>
      <c r="H58" s="466" t="s">
        <v>744</v>
      </c>
      <c r="I58" s="466"/>
      <c r="J58" s="466"/>
    </row>
    <row r="59" spans="1:10" s="463" customFormat="1" ht="16.5"/>
    <row r="60" spans="1:10" s="463" customFormat="1" ht="18" customHeight="1">
      <c r="A60" s="2195" t="s">
        <v>745</v>
      </c>
      <c r="B60" s="2195"/>
      <c r="C60" s="2195"/>
      <c r="D60" s="2196"/>
      <c r="E60" s="2196"/>
      <c r="F60" s="2196"/>
      <c r="G60" s="2196"/>
      <c r="H60" s="2196"/>
      <c r="I60" s="2196"/>
      <c r="J60" s="2197"/>
    </row>
    <row r="61" spans="1:10" s="463" customFormat="1" ht="18" customHeight="1">
      <c r="A61" s="469" t="s">
        <v>727</v>
      </c>
      <c r="B61" s="469" t="s">
        <v>728</v>
      </c>
      <c r="C61" s="469" t="s">
        <v>729</v>
      </c>
      <c r="D61" s="469" t="s">
        <v>730</v>
      </c>
      <c r="E61" s="469" t="s">
        <v>360</v>
      </c>
      <c r="F61" s="469" t="s">
        <v>731</v>
      </c>
      <c r="G61" s="469" t="s">
        <v>732</v>
      </c>
      <c r="H61" s="469" t="s">
        <v>733</v>
      </c>
      <c r="I61" s="469" t="s">
        <v>734</v>
      </c>
      <c r="J61" s="469" t="s">
        <v>735</v>
      </c>
    </row>
    <row r="62" spans="1:10" s="463" customFormat="1" ht="18" customHeight="1">
      <c r="A62" s="470">
        <v>1</v>
      </c>
      <c r="B62" s="478">
        <v>42217</v>
      </c>
      <c r="C62" s="471">
        <v>12345678910</v>
      </c>
      <c r="D62" s="479">
        <v>3</v>
      </c>
      <c r="E62" s="470" t="s">
        <v>746</v>
      </c>
      <c r="F62" s="470" t="s">
        <v>747</v>
      </c>
      <c r="G62" s="470" t="s">
        <v>748</v>
      </c>
      <c r="H62" s="478">
        <v>42628</v>
      </c>
      <c r="I62" s="478">
        <v>42633</v>
      </c>
      <c r="J62" s="470"/>
    </row>
    <row r="63" spans="1:10" s="463" customFormat="1" ht="18" customHeight="1">
      <c r="A63" s="470">
        <v>2</v>
      </c>
      <c r="B63" s="478">
        <v>42217</v>
      </c>
      <c r="C63" s="471">
        <v>12345678911</v>
      </c>
      <c r="D63" s="479">
        <v>3</v>
      </c>
      <c r="E63" s="470" t="s">
        <v>746</v>
      </c>
      <c r="F63" s="470" t="s">
        <v>747</v>
      </c>
      <c r="G63" s="470" t="s">
        <v>748</v>
      </c>
      <c r="H63" s="478">
        <v>42628</v>
      </c>
      <c r="I63" s="478">
        <v>42633</v>
      </c>
      <c r="J63" s="470"/>
    </row>
    <row r="64" spans="1:10" s="463" customFormat="1" ht="18" customHeight="1">
      <c r="A64" s="470">
        <v>3</v>
      </c>
      <c r="B64" s="478">
        <v>42217</v>
      </c>
      <c r="C64" s="470">
        <v>12345678912</v>
      </c>
      <c r="D64" s="479">
        <v>3</v>
      </c>
      <c r="E64" s="470" t="s">
        <v>746</v>
      </c>
      <c r="F64" s="470" t="s">
        <v>747</v>
      </c>
      <c r="G64" s="470" t="s">
        <v>748</v>
      </c>
      <c r="H64" s="478">
        <v>42628</v>
      </c>
      <c r="I64" s="478">
        <v>42633</v>
      </c>
      <c r="J64" s="473"/>
    </row>
    <row r="65" spans="1:10" s="463" customFormat="1" ht="18" customHeight="1">
      <c r="A65" s="470">
        <v>4</v>
      </c>
      <c r="B65" s="478">
        <v>42217</v>
      </c>
      <c r="C65" s="470">
        <v>12345678913</v>
      </c>
      <c r="D65" s="473">
        <v>1.5</v>
      </c>
      <c r="E65" s="470" t="s">
        <v>746</v>
      </c>
      <c r="F65" s="470" t="s">
        <v>747</v>
      </c>
      <c r="G65" s="470" t="s">
        <v>748</v>
      </c>
      <c r="H65" s="478">
        <v>42628</v>
      </c>
      <c r="I65" s="478">
        <v>42633</v>
      </c>
      <c r="J65" s="473"/>
    </row>
    <row r="66" spans="1:10" s="463" customFormat="1" ht="18" customHeight="1">
      <c r="A66" s="470">
        <v>5</v>
      </c>
      <c r="B66" s="478">
        <v>42430</v>
      </c>
      <c r="C66" s="470">
        <v>23456789010</v>
      </c>
      <c r="D66" s="480">
        <v>3</v>
      </c>
      <c r="E66" s="470" t="s">
        <v>746</v>
      </c>
      <c r="F66" s="470" t="s">
        <v>747</v>
      </c>
      <c r="G66" s="470" t="s">
        <v>748</v>
      </c>
      <c r="H66" s="473"/>
      <c r="I66" s="473"/>
      <c r="J66" s="469" t="s">
        <v>749</v>
      </c>
    </row>
    <row r="67" spans="1:10" s="463" customFormat="1" ht="18" customHeight="1">
      <c r="A67" s="470">
        <v>6</v>
      </c>
      <c r="B67" s="478">
        <v>42430</v>
      </c>
      <c r="C67" s="470">
        <v>23456789011</v>
      </c>
      <c r="D67" s="480">
        <v>2</v>
      </c>
      <c r="E67" s="470" t="s">
        <v>746</v>
      </c>
      <c r="F67" s="470" t="s">
        <v>747</v>
      </c>
      <c r="G67" s="470" t="s">
        <v>748</v>
      </c>
      <c r="H67" s="473"/>
      <c r="I67" s="473"/>
      <c r="J67" s="469" t="s">
        <v>749</v>
      </c>
    </row>
    <row r="68" spans="1:10" s="463" customFormat="1" ht="18" customHeight="1">
      <c r="A68" s="470"/>
      <c r="B68" s="470"/>
      <c r="C68" s="473"/>
      <c r="D68" s="473"/>
      <c r="E68" s="473"/>
      <c r="F68" s="473"/>
      <c r="G68" s="473"/>
      <c r="H68" s="473"/>
      <c r="I68" s="473"/>
      <c r="J68" s="473"/>
    </row>
    <row r="69" spans="1:10" s="463" customFormat="1" ht="18" customHeight="1">
      <c r="A69" s="470"/>
      <c r="B69" s="470"/>
      <c r="C69" s="473"/>
      <c r="D69" s="473"/>
      <c r="E69" s="473"/>
      <c r="F69" s="473"/>
      <c r="G69" s="473"/>
      <c r="H69" s="473"/>
      <c r="I69" s="473"/>
      <c r="J69" s="473"/>
    </row>
    <row r="70" spans="1:10" s="463" customFormat="1" ht="18" customHeight="1">
      <c r="A70" s="470"/>
      <c r="B70" s="470"/>
      <c r="C70" s="473"/>
      <c r="D70" s="473"/>
      <c r="E70" s="473"/>
      <c r="F70" s="473"/>
      <c r="G70" s="473"/>
      <c r="H70" s="473"/>
      <c r="I70" s="473"/>
      <c r="J70" s="473"/>
    </row>
    <row r="71" spans="1:10" s="463" customFormat="1" ht="18" customHeight="1">
      <c r="A71" s="470"/>
      <c r="B71" s="470"/>
      <c r="C71" s="473"/>
      <c r="D71" s="473"/>
      <c r="E71" s="473"/>
      <c r="F71" s="473"/>
      <c r="G71" s="473"/>
      <c r="H71" s="473"/>
      <c r="I71" s="473"/>
      <c r="J71" s="473"/>
    </row>
    <row r="72" spans="1:10" s="463" customFormat="1" ht="18" customHeight="1">
      <c r="A72" s="470"/>
      <c r="B72" s="470"/>
      <c r="C72" s="473"/>
      <c r="D72" s="473"/>
      <c r="E72" s="473"/>
      <c r="F72" s="473"/>
      <c r="G72" s="473"/>
      <c r="H72" s="473"/>
      <c r="I72" s="473"/>
      <c r="J72" s="473"/>
    </row>
    <row r="73" spans="1:10" s="463" customFormat="1" ht="18" customHeight="1">
      <c r="A73" s="470"/>
      <c r="B73" s="470"/>
      <c r="C73" s="473"/>
      <c r="D73" s="473"/>
      <c r="E73" s="473"/>
      <c r="F73" s="473"/>
      <c r="G73" s="473"/>
      <c r="H73" s="473"/>
      <c r="I73" s="473"/>
      <c r="J73" s="473"/>
    </row>
    <row r="74" spans="1:10" s="463" customFormat="1" ht="18" customHeight="1">
      <c r="A74" s="470"/>
      <c r="B74" s="470"/>
      <c r="C74" s="473"/>
      <c r="D74" s="473"/>
      <c r="E74" s="473"/>
      <c r="F74" s="473"/>
      <c r="G74" s="473"/>
      <c r="H74" s="473"/>
      <c r="I74" s="473"/>
      <c r="J74" s="473"/>
    </row>
    <row r="75" spans="1:10" s="463" customFormat="1" ht="18" customHeight="1">
      <c r="A75" s="470"/>
      <c r="B75" s="470"/>
      <c r="C75" s="473"/>
      <c r="D75" s="473"/>
      <c r="E75" s="473"/>
      <c r="F75" s="473"/>
      <c r="G75" s="473"/>
      <c r="H75" s="473"/>
      <c r="I75" s="473"/>
      <c r="J75" s="473"/>
    </row>
    <row r="76" spans="1:10" s="463" customFormat="1" ht="18" customHeight="1">
      <c r="A76" s="470"/>
      <c r="B76" s="470"/>
      <c r="C76" s="473"/>
      <c r="D76" s="473"/>
      <c r="E76" s="473"/>
      <c r="F76" s="473"/>
      <c r="G76" s="473"/>
      <c r="H76" s="473"/>
      <c r="I76" s="473"/>
      <c r="J76" s="473"/>
    </row>
    <row r="77" spans="1:10" s="463" customFormat="1" ht="18" customHeight="1">
      <c r="A77" s="470"/>
      <c r="B77" s="470"/>
      <c r="C77" s="473"/>
      <c r="D77" s="473"/>
      <c r="E77" s="473"/>
      <c r="F77" s="473"/>
      <c r="G77" s="473"/>
      <c r="H77" s="473"/>
      <c r="I77" s="473"/>
      <c r="J77" s="473"/>
    </row>
    <row r="78" spans="1:10" s="463" customFormat="1" ht="18" customHeight="1">
      <c r="A78" s="470"/>
      <c r="B78" s="470"/>
      <c r="C78" s="473"/>
      <c r="D78" s="473"/>
      <c r="E78" s="473"/>
      <c r="F78" s="473"/>
      <c r="G78" s="473"/>
      <c r="H78" s="473"/>
      <c r="I78" s="473"/>
      <c r="J78" s="473"/>
    </row>
    <row r="79" spans="1:10" s="463" customFormat="1" ht="18" customHeight="1">
      <c r="A79" s="470"/>
      <c r="B79" s="470"/>
      <c r="C79" s="473"/>
      <c r="D79" s="473"/>
      <c r="E79" s="473"/>
      <c r="F79" s="473"/>
      <c r="G79" s="473"/>
      <c r="H79" s="473"/>
      <c r="I79" s="473"/>
      <c r="J79" s="473"/>
    </row>
    <row r="80" spans="1:10" s="463" customFormat="1" ht="18" customHeight="1">
      <c r="A80" s="470"/>
      <c r="B80" s="470"/>
      <c r="C80" s="473"/>
      <c r="D80" s="473"/>
      <c r="E80" s="473"/>
      <c r="F80" s="473"/>
      <c r="G80" s="473"/>
      <c r="H80" s="473"/>
      <c r="I80" s="473"/>
      <c r="J80" s="473"/>
    </row>
    <row r="81" spans="1:10" s="463" customFormat="1" ht="18" customHeight="1">
      <c r="A81" s="470"/>
      <c r="B81" s="470"/>
      <c r="C81" s="473"/>
      <c r="D81" s="473"/>
      <c r="E81" s="473"/>
      <c r="F81" s="473"/>
      <c r="G81" s="473"/>
      <c r="H81" s="473"/>
      <c r="I81" s="473"/>
      <c r="J81" s="473"/>
    </row>
    <row r="82" spans="1:10" s="463" customFormat="1" ht="18" customHeight="1">
      <c r="A82" s="470"/>
      <c r="B82" s="470"/>
      <c r="C82" s="473"/>
      <c r="D82" s="473"/>
      <c r="E82" s="473"/>
      <c r="F82" s="473"/>
      <c r="G82" s="473"/>
      <c r="H82" s="473"/>
      <c r="I82" s="473"/>
      <c r="J82" s="473"/>
    </row>
    <row r="83" spans="1:10" s="463" customFormat="1" ht="18" customHeight="1">
      <c r="A83" s="470"/>
      <c r="B83" s="470"/>
      <c r="C83" s="473"/>
      <c r="D83" s="473"/>
      <c r="E83" s="473"/>
      <c r="F83" s="473"/>
      <c r="G83" s="473"/>
      <c r="H83" s="473"/>
      <c r="I83" s="473"/>
      <c r="J83" s="473"/>
    </row>
    <row r="84" spans="1:10" s="463" customFormat="1" ht="18" customHeight="1">
      <c r="A84" s="470"/>
      <c r="B84" s="470"/>
      <c r="C84" s="473"/>
      <c r="D84" s="473"/>
      <c r="E84" s="473"/>
      <c r="F84" s="473"/>
      <c r="G84" s="473"/>
      <c r="H84" s="473"/>
      <c r="I84" s="473"/>
      <c r="J84" s="473"/>
    </row>
    <row r="85" spans="1:10" s="463" customFormat="1" ht="18" customHeight="1">
      <c r="A85" s="470"/>
      <c r="B85" s="470"/>
      <c r="C85" s="473"/>
      <c r="D85" s="473"/>
      <c r="E85" s="473"/>
      <c r="F85" s="473"/>
      <c r="G85" s="473"/>
      <c r="H85" s="473"/>
      <c r="I85" s="473"/>
      <c r="J85" s="473"/>
    </row>
    <row r="86" spans="1:10" s="463" customFormat="1" ht="18" customHeight="1">
      <c r="A86" s="470"/>
      <c r="B86" s="470"/>
      <c r="C86" s="473"/>
      <c r="D86" s="473"/>
      <c r="E86" s="473"/>
      <c r="F86" s="473"/>
      <c r="G86" s="473"/>
      <c r="H86" s="473"/>
      <c r="I86" s="473"/>
      <c r="J86" s="473"/>
    </row>
    <row r="87" spans="1:10" s="463" customFormat="1" ht="18" customHeight="1">
      <c r="A87" s="470"/>
      <c r="B87" s="470"/>
      <c r="C87" s="473"/>
      <c r="D87" s="473"/>
      <c r="E87" s="473"/>
      <c r="F87" s="473"/>
      <c r="G87" s="473"/>
      <c r="H87" s="473"/>
      <c r="I87" s="473"/>
      <c r="J87" s="473"/>
    </row>
    <row r="88" spans="1:10" s="463" customFormat="1" ht="18" customHeight="1">
      <c r="A88" s="470"/>
      <c r="B88" s="470"/>
      <c r="C88" s="473"/>
      <c r="D88" s="473"/>
      <c r="E88" s="473"/>
      <c r="F88" s="473"/>
      <c r="G88" s="473"/>
      <c r="H88" s="473"/>
      <c r="I88" s="473"/>
      <c r="J88" s="473"/>
    </row>
    <row r="89" spans="1:10" s="463" customFormat="1" ht="18" customHeight="1">
      <c r="A89" s="470"/>
      <c r="B89" s="470"/>
      <c r="C89" s="473"/>
      <c r="D89" s="473"/>
      <c r="E89" s="473"/>
      <c r="F89" s="473"/>
      <c r="G89" s="473"/>
      <c r="H89" s="473"/>
      <c r="I89" s="473"/>
      <c r="J89" s="473"/>
    </row>
    <row r="90" spans="1:10" s="463" customFormat="1" ht="18" customHeight="1">
      <c r="A90" s="470"/>
      <c r="B90" s="470"/>
      <c r="C90" s="473"/>
      <c r="D90" s="473"/>
      <c r="E90" s="473"/>
      <c r="F90" s="473"/>
      <c r="G90" s="473"/>
      <c r="H90" s="473"/>
      <c r="I90" s="473"/>
      <c r="J90" s="473"/>
    </row>
    <row r="91" spans="1:10" s="463" customFormat="1" ht="18" customHeight="1">
      <c r="A91" s="473" t="s">
        <v>736</v>
      </c>
      <c r="B91" s="2198"/>
      <c r="C91" s="2197"/>
      <c r="D91" s="480">
        <f>SUM(D62:D90)</f>
        <v>15.5</v>
      </c>
      <c r="E91" s="470" t="s">
        <v>746</v>
      </c>
      <c r="F91" s="2198"/>
      <c r="G91" s="2196"/>
      <c r="H91" s="2196"/>
      <c r="I91" s="2196"/>
      <c r="J91" s="2197"/>
    </row>
    <row r="92" spans="1:10" s="463" customFormat="1" ht="12" customHeight="1">
      <c r="A92" s="474"/>
      <c r="B92" s="474"/>
      <c r="C92" s="474"/>
      <c r="D92" s="474"/>
      <c r="E92" s="474"/>
      <c r="F92" s="474"/>
      <c r="G92" s="474"/>
      <c r="H92" s="474"/>
      <c r="I92" s="474"/>
      <c r="J92" s="474"/>
    </row>
    <row r="93" spans="1:10" s="463" customFormat="1" ht="18" customHeight="1">
      <c r="A93" s="475" t="s">
        <v>737</v>
      </c>
      <c r="B93" s="463" t="s">
        <v>738</v>
      </c>
      <c r="C93" s="459"/>
      <c r="D93" s="459"/>
      <c r="E93" s="459"/>
      <c r="F93" s="459"/>
      <c r="G93" s="459"/>
      <c r="H93" s="459"/>
      <c r="I93" s="459"/>
      <c r="J93" s="459"/>
    </row>
    <row r="94" spans="1:10" s="463" customFormat="1" ht="18" customHeight="1">
      <c r="A94" s="476" t="s">
        <v>739</v>
      </c>
      <c r="B94" s="459" t="s">
        <v>1712</v>
      </c>
      <c r="C94" s="459"/>
      <c r="D94" s="459"/>
      <c r="E94" s="459"/>
      <c r="F94" s="459"/>
      <c r="G94" s="459"/>
      <c r="H94" s="459"/>
      <c r="I94" s="459"/>
      <c r="J94" s="459"/>
    </row>
    <row r="95" spans="1:10" ht="18" customHeight="1">
      <c r="A95" s="476" t="s">
        <v>740</v>
      </c>
      <c r="B95" s="459" t="s">
        <v>1713</v>
      </c>
    </row>
  </sheetData>
  <mergeCells count="12">
    <mergeCell ref="A60:C60"/>
    <mergeCell ref="D60:J60"/>
    <mergeCell ref="B91:C91"/>
    <mergeCell ref="F91:J91"/>
    <mergeCell ref="A3:J3"/>
    <mergeCell ref="A12:C12"/>
    <mergeCell ref="D12:J12"/>
    <mergeCell ref="B43:C43"/>
    <mergeCell ref="F43:J43"/>
    <mergeCell ref="A51:J51"/>
    <mergeCell ref="H55:J55"/>
    <mergeCell ref="H7:J7"/>
  </mergeCells>
  <phoneticPr fontId="2"/>
  <printOptions horizontalCentered="1"/>
  <pageMargins left="0.39370078740157483" right="0.39370078740157483" top="0.78740157480314965" bottom="0.39370078740157483" header="0.31496062992125984" footer="0.31496062992125984"/>
  <pageSetup paperSize="9" scale="91" orientation="portrait" r:id="rId1"/>
  <rowBreaks count="1" manualBreakCount="1">
    <brk id="48" max="9" man="1"/>
  </rowBreaks>
  <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4">
    <tabColor rgb="FF9BC2E6"/>
    <pageSetUpPr fitToPage="1"/>
  </sheetPr>
  <dimension ref="A1:AI40"/>
  <sheetViews>
    <sheetView showGridLines="0" view="pageBreakPreview" zoomScale="80" zoomScaleNormal="100" zoomScaleSheetLayoutView="80" workbookViewId="0"/>
  </sheetViews>
  <sheetFormatPr defaultColWidth="2.36328125" defaultRowHeight="13"/>
  <cols>
    <col min="1" max="16384" width="2.36328125" style="24"/>
  </cols>
  <sheetData>
    <row r="1" spans="1:35">
      <c r="A1" s="24" t="s">
        <v>1046</v>
      </c>
    </row>
    <row r="3" spans="1:35">
      <c r="Z3" s="18" t="s">
        <v>556</v>
      </c>
      <c r="AA3" s="1287"/>
      <c r="AB3" s="1287"/>
      <c r="AC3" s="1287"/>
      <c r="AD3" s="1287"/>
      <c r="AE3" s="1287"/>
      <c r="AF3" s="1287"/>
      <c r="AG3" s="1287"/>
      <c r="AH3" s="1287"/>
      <c r="AI3" s="1287"/>
    </row>
    <row r="5" spans="1:35">
      <c r="B5" s="24" t="s">
        <v>885</v>
      </c>
    </row>
    <row r="6" spans="1:35">
      <c r="C6" s="1225">
        <f>入力用!B15</f>
        <v>0</v>
      </c>
      <c r="D6" s="1226"/>
      <c r="E6" s="1226"/>
      <c r="F6" s="1226"/>
      <c r="G6" s="1226"/>
      <c r="H6" s="1226"/>
      <c r="I6" s="1226"/>
      <c r="J6" s="1226"/>
      <c r="K6" s="1226"/>
      <c r="L6" s="1226"/>
    </row>
    <row r="7" spans="1:35">
      <c r="D7" s="1293" t="str">
        <f>入力用!B16</f>
        <v>□□　□□</v>
      </c>
      <c r="E7" s="1293"/>
      <c r="F7" s="1293"/>
      <c r="G7" s="1293"/>
      <c r="H7" s="1293"/>
      <c r="I7" s="1293"/>
      <c r="J7" s="1293"/>
      <c r="K7" s="1293"/>
      <c r="L7" s="1293"/>
      <c r="M7" s="24" t="s">
        <v>114</v>
      </c>
    </row>
    <row r="8" spans="1:35">
      <c r="Y8" s="1220"/>
      <c r="Z8" s="1220"/>
      <c r="AA8" s="1220"/>
      <c r="AB8" s="1220"/>
      <c r="AC8" s="1220"/>
      <c r="AD8" s="1220"/>
      <c r="AE8" s="1220"/>
      <c r="AF8" s="1220"/>
      <c r="AG8" s="1220"/>
      <c r="AH8" s="1220"/>
      <c r="AI8" s="1220"/>
    </row>
    <row r="9" spans="1:35">
      <c r="Y9" s="1220"/>
      <c r="Z9" s="1220"/>
      <c r="AA9" s="1220"/>
      <c r="AB9" s="1220"/>
      <c r="AC9" s="1220"/>
      <c r="AD9" s="1220"/>
      <c r="AE9" s="1220"/>
      <c r="AF9" s="1220"/>
      <c r="AG9" s="1220"/>
      <c r="AH9" s="1220"/>
      <c r="AI9" s="1220"/>
    </row>
    <row r="10" spans="1:35">
      <c r="X10" s="18" t="s">
        <v>933</v>
      </c>
      <c r="Y10" s="1975">
        <f>入力用!B21</f>
        <v>0</v>
      </c>
      <c r="Z10" s="1975"/>
      <c r="AA10" s="1975"/>
      <c r="AB10" s="1975"/>
      <c r="AC10" s="1975"/>
      <c r="AD10" s="1975"/>
      <c r="AE10" s="1975"/>
      <c r="AF10" s="1975"/>
      <c r="AG10" s="1975"/>
      <c r="AH10" s="1222"/>
      <c r="AI10" s="1222"/>
    </row>
    <row r="11" spans="1:35">
      <c r="Y11" s="1975">
        <f>入力用!B20</f>
        <v>0</v>
      </c>
      <c r="Z11" s="1975"/>
      <c r="AA11" s="1975"/>
      <c r="AB11" s="1975"/>
      <c r="AC11" s="1975"/>
      <c r="AD11" s="1975"/>
      <c r="AE11" s="1975"/>
      <c r="AF11" s="1975"/>
      <c r="AG11" s="1975"/>
      <c r="AH11" s="1222" t="s">
        <v>659</v>
      </c>
      <c r="AI11" s="1222"/>
    </row>
    <row r="12" spans="1:35">
      <c r="Y12" s="1975">
        <f>入力用!B22</f>
        <v>0</v>
      </c>
      <c r="Z12" s="1975"/>
      <c r="AA12" s="1975"/>
      <c r="AB12" s="1975"/>
      <c r="AC12" s="1975"/>
      <c r="AD12" s="1975"/>
      <c r="AE12" s="1975"/>
      <c r="AF12" s="1975"/>
      <c r="AG12" s="1975"/>
      <c r="AH12" s="1222"/>
      <c r="AI12" s="1222"/>
    </row>
    <row r="14" spans="1:35" ht="30" customHeight="1">
      <c r="A14" s="1221" t="s">
        <v>1023</v>
      </c>
      <c r="B14" s="1221"/>
      <c r="C14" s="1221"/>
      <c r="D14" s="1221"/>
      <c r="E14" s="1221"/>
      <c r="F14" s="1221"/>
      <c r="G14" s="1221"/>
      <c r="H14" s="1221"/>
      <c r="I14" s="1221"/>
      <c r="J14" s="1221"/>
      <c r="K14" s="1221"/>
      <c r="L14" s="1221"/>
      <c r="M14" s="1221"/>
      <c r="N14" s="1221"/>
      <c r="O14" s="1221"/>
      <c r="P14" s="1221"/>
      <c r="Q14" s="1221"/>
      <c r="R14" s="1221"/>
      <c r="S14" s="1221"/>
      <c r="T14" s="1221"/>
      <c r="U14" s="1221"/>
      <c r="V14" s="1221"/>
      <c r="W14" s="1221"/>
      <c r="X14" s="1221"/>
      <c r="Y14" s="1221"/>
      <c r="Z14" s="1221"/>
      <c r="AA14" s="1221"/>
      <c r="AB14" s="1221"/>
      <c r="AC14" s="1221"/>
      <c r="AD14" s="1221"/>
      <c r="AE14" s="1221"/>
      <c r="AF14" s="1221"/>
      <c r="AG14" s="1221"/>
      <c r="AH14" s="1221"/>
      <c r="AI14" s="1221"/>
    </row>
    <row r="17" spans="1:35">
      <c r="D17" s="24" t="s">
        <v>1024</v>
      </c>
      <c r="I17" s="1287" t="s">
        <v>1025</v>
      </c>
      <c r="J17" s="1287"/>
      <c r="K17" s="1287"/>
      <c r="L17" s="1287"/>
      <c r="M17" s="1287"/>
      <c r="N17" s="1287"/>
      <c r="O17" s="1287"/>
      <c r="P17" s="1287"/>
      <c r="Q17" s="1287"/>
      <c r="R17" s="24" t="s">
        <v>1026</v>
      </c>
    </row>
    <row r="19" spans="1:35">
      <c r="C19" s="24" t="s">
        <v>1027</v>
      </c>
    </row>
    <row r="22" spans="1:35">
      <c r="A22" s="1222" t="s">
        <v>938</v>
      </c>
      <c r="B22" s="1222"/>
      <c r="C22" s="1222"/>
      <c r="D22" s="1222"/>
      <c r="E22" s="1222"/>
      <c r="F22" s="1222"/>
      <c r="G22" s="1222"/>
      <c r="H22" s="1222"/>
      <c r="I22" s="1222"/>
      <c r="J22" s="1222"/>
      <c r="K22" s="1222"/>
      <c r="L22" s="1222"/>
      <c r="M22" s="1222"/>
      <c r="N22" s="1222"/>
      <c r="O22" s="1222"/>
      <c r="P22" s="1222"/>
      <c r="Q22" s="1222"/>
      <c r="R22" s="1222"/>
      <c r="S22" s="1222"/>
      <c r="T22" s="1222"/>
      <c r="U22" s="1222"/>
      <c r="V22" s="1222"/>
      <c r="W22" s="1222"/>
      <c r="X22" s="1222"/>
      <c r="Y22" s="1222"/>
      <c r="Z22" s="1222"/>
      <c r="AA22" s="1222"/>
      <c r="AB22" s="1222"/>
      <c r="AC22" s="1222"/>
      <c r="AD22" s="1222"/>
      <c r="AE22" s="1222"/>
      <c r="AF22" s="1222"/>
      <c r="AG22" s="1222"/>
      <c r="AH22" s="1222"/>
      <c r="AI22" s="1222"/>
    </row>
    <row r="25" spans="1:35">
      <c r="D25" s="24" t="s">
        <v>1028</v>
      </c>
      <c r="E25" s="24" t="s">
        <v>701</v>
      </c>
      <c r="J25" s="1291" t="str">
        <f>入力用!B6</f>
        <v>■■事業 ●●地区 ▲-▲工区</v>
      </c>
      <c r="K25" s="1291"/>
      <c r="L25" s="1291"/>
      <c r="M25" s="1291"/>
      <c r="N25" s="1291"/>
      <c r="O25" s="1291"/>
      <c r="P25" s="1291"/>
      <c r="Q25" s="1291"/>
      <c r="R25" s="1291"/>
      <c r="S25" s="1291"/>
      <c r="T25" s="1291"/>
      <c r="U25" s="1291"/>
      <c r="V25" s="1291"/>
      <c r="W25" s="1291"/>
      <c r="X25" s="1291"/>
      <c r="Y25" s="1291"/>
      <c r="Z25" s="1291"/>
      <c r="AA25" s="1291"/>
      <c r="AB25" s="1291"/>
      <c r="AC25" s="1291"/>
      <c r="AD25" s="1291"/>
      <c r="AE25" s="1291"/>
      <c r="AF25" s="1291"/>
    </row>
    <row r="28" spans="1:35">
      <c r="D28" s="394" t="s">
        <v>1029</v>
      </c>
      <c r="E28" s="24" t="s">
        <v>570</v>
      </c>
      <c r="J28" s="24" t="s">
        <v>564</v>
      </c>
      <c r="K28" s="1974"/>
      <c r="L28" s="1974"/>
      <c r="M28" s="1974"/>
      <c r="N28" s="1974"/>
      <c r="O28" s="1974"/>
      <c r="P28" s="1974"/>
      <c r="Q28" s="1974"/>
      <c r="R28" s="1974"/>
      <c r="S28" s="1974"/>
      <c r="T28" s="1974"/>
      <c r="U28" s="1974"/>
      <c r="V28" s="1974"/>
      <c r="W28" s="1974"/>
      <c r="X28" s="1974"/>
      <c r="Y28" s="1974"/>
      <c r="Z28" s="1974"/>
      <c r="AA28" s="1974"/>
      <c r="AB28" s="1974"/>
      <c r="AC28" s="1974"/>
      <c r="AD28" s="1974"/>
      <c r="AE28" s="1974"/>
      <c r="AF28" s="1974"/>
    </row>
    <row r="31" spans="1:35">
      <c r="D31" s="394" t="s">
        <v>1030</v>
      </c>
      <c r="E31" s="24" t="s">
        <v>149</v>
      </c>
      <c r="J31" s="1287">
        <f>入力用!B8</f>
        <v>46113</v>
      </c>
      <c r="K31" s="1287"/>
      <c r="L31" s="1287"/>
      <c r="M31" s="1287"/>
      <c r="N31" s="1287"/>
      <c r="O31" s="1287"/>
      <c r="P31" s="1287"/>
      <c r="Q31" s="1287"/>
      <c r="R31" s="1287"/>
    </row>
    <row r="34" spans="1:35">
      <c r="D34" s="394" t="s">
        <v>1031</v>
      </c>
      <c r="E34" s="24" t="s">
        <v>1032</v>
      </c>
      <c r="J34" s="24" t="s">
        <v>788</v>
      </c>
      <c r="K34" s="1287">
        <f>入力用!B9</f>
        <v>46114</v>
      </c>
      <c r="L34" s="2200"/>
      <c r="M34" s="2200"/>
      <c r="N34" s="2200"/>
      <c r="O34" s="2200"/>
      <c r="P34" s="2200"/>
      <c r="Q34" s="2200"/>
      <c r="R34" s="2200"/>
      <c r="S34" s="2200"/>
      <c r="T34" s="2200"/>
      <c r="U34" s="24" t="s">
        <v>655</v>
      </c>
      <c r="V34" s="1287">
        <f>入力用!B10</f>
        <v>46477</v>
      </c>
      <c r="W34" s="2200"/>
      <c r="X34" s="2200"/>
      <c r="Y34" s="2200"/>
      <c r="Z34" s="2200"/>
      <c r="AA34" s="2200"/>
      <c r="AB34" s="2200"/>
      <c r="AC34" s="2200"/>
      <c r="AD34" s="2200"/>
      <c r="AE34" s="2200"/>
    </row>
    <row r="37" spans="1:35">
      <c r="A37" s="561"/>
      <c r="B37" s="561"/>
      <c r="C37" s="561"/>
      <c r="D37" s="561"/>
      <c r="E37" s="561"/>
      <c r="F37" s="561"/>
      <c r="G37" s="561"/>
      <c r="H37" s="561"/>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row>
    <row r="40" spans="1:35">
      <c r="D40" s="24" t="s">
        <v>1014</v>
      </c>
      <c r="F40" s="24" t="s">
        <v>1715</v>
      </c>
    </row>
  </sheetData>
  <mergeCells count="18">
    <mergeCell ref="A14:AI14"/>
    <mergeCell ref="AA3:AI3"/>
    <mergeCell ref="Y11:AG11"/>
    <mergeCell ref="AH11:AI11"/>
    <mergeCell ref="C6:L6"/>
    <mergeCell ref="D7:L7"/>
    <mergeCell ref="Y8:AI9"/>
    <mergeCell ref="Y10:AG10"/>
    <mergeCell ref="AH10:AI10"/>
    <mergeCell ref="Y12:AG12"/>
    <mergeCell ref="AH12:AI12"/>
    <mergeCell ref="K34:T34"/>
    <mergeCell ref="V34:AE34"/>
    <mergeCell ref="I17:Q17"/>
    <mergeCell ref="A22:AI22"/>
    <mergeCell ref="J25:AF25"/>
    <mergeCell ref="K28:AF28"/>
    <mergeCell ref="J31:R31"/>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75">
    <tabColor rgb="FF9BC2E6"/>
    <pageSetUpPr fitToPage="1"/>
  </sheetPr>
  <dimension ref="A1:AI35"/>
  <sheetViews>
    <sheetView showGridLines="0" view="pageBreakPreview" zoomScale="80" zoomScaleNormal="100" zoomScaleSheetLayoutView="80" workbookViewId="0">
      <selection activeCell="B1" sqref="B1"/>
    </sheetView>
  </sheetViews>
  <sheetFormatPr defaultColWidth="2.36328125" defaultRowHeight="13"/>
  <cols>
    <col min="1" max="16384" width="2.36328125" style="24"/>
  </cols>
  <sheetData>
    <row r="1" spans="1:35">
      <c r="A1" s="24" t="s">
        <v>1033</v>
      </c>
    </row>
    <row r="3" spans="1:35">
      <c r="Z3" s="18" t="s">
        <v>556</v>
      </c>
      <c r="AA3" s="1287"/>
      <c r="AB3" s="1287"/>
      <c r="AC3" s="1287"/>
      <c r="AD3" s="1287"/>
      <c r="AE3" s="1287"/>
      <c r="AF3" s="1287"/>
      <c r="AG3" s="1287"/>
      <c r="AH3" s="1287"/>
      <c r="AI3" s="1287"/>
    </row>
    <row r="5" spans="1:35">
      <c r="B5" s="24" t="s">
        <v>885</v>
      </c>
    </row>
    <row r="6" spans="1:35">
      <c r="C6" s="1225">
        <f>入力用!B15</f>
        <v>0</v>
      </c>
      <c r="D6" s="1226"/>
      <c r="E6" s="1226"/>
      <c r="F6" s="1226"/>
      <c r="G6" s="1226"/>
      <c r="H6" s="1226"/>
      <c r="I6" s="1226"/>
      <c r="J6" s="1226"/>
      <c r="K6" s="1226"/>
      <c r="L6" s="1226"/>
    </row>
    <row r="7" spans="1:35">
      <c r="D7" s="1293" t="str">
        <f>入力用!B16</f>
        <v>□□　□□</v>
      </c>
      <c r="E7" s="1293"/>
      <c r="F7" s="1293"/>
      <c r="G7" s="1293"/>
      <c r="H7" s="1293"/>
      <c r="I7" s="1293"/>
      <c r="J7" s="1293"/>
      <c r="K7" s="1293"/>
      <c r="L7" s="1293"/>
      <c r="M7" s="24" t="s">
        <v>114</v>
      </c>
    </row>
    <row r="8" spans="1:35">
      <c r="Y8" s="1220"/>
      <c r="Z8" s="1220"/>
      <c r="AA8" s="1220"/>
      <c r="AB8" s="1220"/>
      <c r="AC8" s="1220"/>
      <c r="AD8" s="1220"/>
      <c r="AE8" s="1220"/>
      <c r="AF8" s="1220"/>
      <c r="AG8" s="1220"/>
      <c r="AH8" s="1220"/>
      <c r="AI8" s="1220"/>
    </row>
    <row r="9" spans="1:35">
      <c r="X9" s="18" t="s">
        <v>950</v>
      </c>
      <c r="Y9" s="1291">
        <f>入力用!B21</f>
        <v>0</v>
      </c>
      <c r="Z9" s="1291"/>
      <c r="AA9" s="1291"/>
      <c r="AB9" s="1291"/>
      <c r="AC9" s="1291"/>
      <c r="AD9" s="1291"/>
      <c r="AE9" s="1291"/>
      <c r="AF9" s="1291"/>
      <c r="AG9" s="1291"/>
      <c r="AH9" s="1222"/>
      <c r="AI9" s="1222"/>
    </row>
    <row r="10" spans="1:35">
      <c r="X10" s="18"/>
      <c r="Y10" s="1975">
        <f>入力用!B20</f>
        <v>0</v>
      </c>
      <c r="Z10" s="1975"/>
      <c r="AA10" s="1975"/>
      <c r="AB10" s="1975"/>
      <c r="AC10" s="1975"/>
      <c r="AD10" s="1975"/>
      <c r="AE10" s="1975"/>
      <c r="AF10" s="1975"/>
      <c r="AG10" s="1975"/>
      <c r="AH10" s="773"/>
      <c r="AI10" s="773"/>
    </row>
    <row r="11" spans="1:35">
      <c r="X11" s="18"/>
      <c r="Y11" s="1975">
        <f>入力用!B22</f>
        <v>0</v>
      </c>
      <c r="Z11" s="1975"/>
      <c r="AA11" s="1975"/>
      <c r="AB11" s="1975"/>
      <c r="AC11" s="1975"/>
      <c r="AD11" s="1975"/>
      <c r="AE11" s="1975"/>
      <c r="AF11" s="1975"/>
      <c r="AG11" s="1975"/>
      <c r="AH11" s="773"/>
      <c r="AI11" s="773"/>
    </row>
    <row r="14" spans="1:35" s="17" customFormat="1" ht="30" customHeight="1">
      <c r="A14" s="1221" t="s">
        <v>1034</v>
      </c>
      <c r="B14" s="1221"/>
      <c r="C14" s="1221"/>
      <c r="D14" s="1221"/>
      <c r="E14" s="1221"/>
      <c r="F14" s="1221"/>
      <c r="G14" s="1221"/>
      <c r="H14" s="1221"/>
      <c r="I14" s="1221"/>
      <c r="J14" s="1221"/>
      <c r="K14" s="1221"/>
      <c r="L14" s="1221"/>
      <c r="M14" s="1221"/>
      <c r="N14" s="1221"/>
      <c r="O14" s="1221"/>
      <c r="P14" s="1221"/>
      <c r="Q14" s="1221"/>
      <c r="R14" s="1221"/>
      <c r="S14" s="1221"/>
      <c r="T14" s="1221"/>
      <c r="U14" s="1221"/>
      <c r="V14" s="1221"/>
      <c r="W14" s="1221"/>
      <c r="X14" s="1221"/>
      <c r="Y14" s="1221"/>
      <c r="Z14" s="1221"/>
      <c r="AA14" s="1221"/>
      <c r="AB14" s="1221"/>
      <c r="AC14" s="1221"/>
      <c r="AD14" s="1221"/>
      <c r="AE14" s="1221"/>
      <c r="AF14" s="1221"/>
      <c r="AG14" s="1221"/>
      <c r="AH14" s="1221"/>
      <c r="AI14" s="1221"/>
    </row>
    <row r="18" spans="4:32">
      <c r="D18" s="24" t="s">
        <v>1035</v>
      </c>
    </row>
    <row r="21" spans="4:32">
      <c r="D21" s="24" t="s">
        <v>1028</v>
      </c>
      <c r="E21" s="24" t="s">
        <v>147</v>
      </c>
      <c r="I21" s="1291" t="str">
        <f>入力用!B6</f>
        <v>■■事業 ●●地区 ▲-▲工区</v>
      </c>
      <c r="J21" s="1291"/>
      <c r="K21" s="1291"/>
      <c r="L21" s="1291"/>
      <c r="M21" s="1291"/>
      <c r="N21" s="1291"/>
      <c r="O21" s="1291"/>
      <c r="P21" s="1291"/>
      <c r="Q21" s="1291"/>
      <c r="R21" s="1291"/>
      <c r="S21" s="1291"/>
      <c r="T21" s="1291"/>
      <c r="U21" s="1291"/>
      <c r="V21" s="1291"/>
      <c r="W21" s="1291"/>
      <c r="X21" s="1291"/>
      <c r="Y21" s="1291"/>
      <c r="Z21" s="1291"/>
      <c r="AA21" s="1291"/>
      <c r="AB21" s="1291"/>
      <c r="AC21" s="1291"/>
      <c r="AD21" s="1291"/>
      <c r="AE21" s="1291"/>
      <c r="AF21" s="1291"/>
    </row>
    <row r="24" spans="4:32">
      <c r="D24" s="24" t="s">
        <v>1036</v>
      </c>
      <c r="E24" s="24" t="s">
        <v>570</v>
      </c>
      <c r="J24" s="24" t="s">
        <v>564</v>
      </c>
      <c r="K24" s="1974"/>
      <c r="L24" s="1974"/>
      <c r="M24" s="1974"/>
      <c r="N24" s="1974"/>
      <c r="O24" s="1974"/>
      <c r="P24" s="1974"/>
      <c r="Q24" s="1974"/>
      <c r="R24" s="1974"/>
      <c r="S24" s="1974"/>
      <c r="T24" s="1974"/>
      <c r="U24" s="1974"/>
      <c r="V24" s="1974"/>
      <c r="W24" s="1974"/>
      <c r="X24" s="1974"/>
      <c r="Y24" s="1974"/>
      <c r="Z24" s="1974"/>
      <c r="AA24" s="1974"/>
      <c r="AB24" s="1974"/>
      <c r="AC24" s="1974"/>
      <c r="AD24" s="1974"/>
      <c r="AE24" s="1974"/>
      <c r="AF24" s="1974"/>
    </row>
    <row r="27" spans="4:32">
      <c r="D27" s="24" t="s">
        <v>1037</v>
      </c>
      <c r="E27" s="24" t="s">
        <v>1038</v>
      </c>
      <c r="K27" s="1287"/>
      <c r="L27" s="1287"/>
      <c r="M27" s="1287"/>
      <c r="N27" s="1287"/>
      <c r="O27" s="1287"/>
      <c r="P27" s="1287"/>
      <c r="Q27" s="1287"/>
      <c r="R27" s="1287"/>
      <c r="S27" s="1287"/>
    </row>
    <row r="35" spans="4:6">
      <c r="D35" s="590"/>
      <c r="F35" s="590"/>
    </row>
  </sheetData>
  <mergeCells count="12">
    <mergeCell ref="I21:AF21"/>
    <mergeCell ref="K24:AF24"/>
    <mergeCell ref="K27:S27"/>
    <mergeCell ref="AA3:AI3"/>
    <mergeCell ref="Y11:AG11"/>
    <mergeCell ref="A14:AI14"/>
    <mergeCell ref="C6:L6"/>
    <mergeCell ref="D7:L7"/>
    <mergeCell ref="Y8:AI8"/>
    <mergeCell ref="Y9:AG9"/>
    <mergeCell ref="AH9:AI9"/>
    <mergeCell ref="Y10:AG10"/>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9">
    <tabColor rgb="FF9BC2E6"/>
    <pageSetUpPr fitToPage="1"/>
  </sheetPr>
  <dimension ref="A1:F25"/>
  <sheetViews>
    <sheetView showGridLines="0" view="pageBreakPreview" zoomScale="75" zoomScaleNormal="95" zoomScaleSheetLayoutView="75" workbookViewId="0"/>
  </sheetViews>
  <sheetFormatPr defaultRowHeight="13"/>
  <cols>
    <col min="1" max="1" width="29.6328125" style="518" customWidth="1"/>
    <col min="2" max="2" width="17.6328125" style="518" customWidth="1"/>
    <col min="3" max="3" width="23.6328125" style="518" customWidth="1"/>
    <col min="4" max="4" width="17.36328125" style="518" bestFit="1" customWidth="1"/>
    <col min="5" max="5" width="4.90625" style="518" customWidth="1"/>
    <col min="6" max="6" width="26.6328125" style="518" customWidth="1"/>
    <col min="7" max="256" width="9" style="518"/>
    <col min="257" max="257" width="29.6328125" style="518" customWidth="1"/>
    <col min="258" max="258" width="17.6328125" style="518" customWidth="1"/>
    <col min="259" max="259" width="23.6328125" style="518" customWidth="1"/>
    <col min="260" max="260" width="17.36328125" style="518" bestFit="1" customWidth="1"/>
    <col min="261" max="261" width="4.90625" style="518" customWidth="1"/>
    <col min="262" max="262" width="26.6328125" style="518" customWidth="1"/>
    <col min="263" max="512" width="9" style="518"/>
    <col min="513" max="513" width="29.6328125" style="518" customWidth="1"/>
    <col min="514" max="514" width="17.6328125" style="518" customWidth="1"/>
    <col min="515" max="515" width="23.6328125" style="518" customWidth="1"/>
    <col min="516" max="516" width="17.36328125" style="518" bestFit="1" customWidth="1"/>
    <col min="517" max="517" width="4.90625" style="518" customWidth="1"/>
    <col min="518" max="518" width="26.6328125" style="518" customWidth="1"/>
    <col min="519" max="768" width="9" style="518"/>
    <col min="769" max="769" width="29.6328125" style="518" customWidth="1"/>
    <col min="770" max="770" width="17.6328125" style="518" customWidth="1"/>
    <col min="771" max="771" width="23.6328125" style="518" customWidth="1"/>
    <col min="772" max="772" width="17.36328125" style="518" bestFit="1" customWidth="1"/>
    <col min="773" max="773" width="4.90625" style="518" customWidth="1"/>
    <col min="774" max="774" width="26.6328125" style="518" customWidth="1"/>
    <col min="775" max="1024" width="9" style="518"/>
    <col min="1025" max="1025" width="29.6328125" style="518" customWidth="1"/>
    <col min="1026" max="1026" width="17.6328125" style="518" customWidth="1"/>
    <col min="1027" max="1027" width="23.6328125" style="518" customWidth="1"/>
    <col min="1028" max="1028" width="17.36328125" style="518" bestFit="1" customWidth="1"/>
    <col min="1029" max="1029" width="4.90625" style="518" customWidth="1"/>
    <col min="1030" max="1030" width="26.6328125" style="518" customWidth="1"/>
    <col min="1031" max="1280" width="9" style="518"/>
    <col min="1281" max="1281" width="29.6328125" style="518" customWidth="1"/>
    <col min="1282" max="1282" width="17.6328125" style="518" customWidth="1"/>
    <col min="1283" max="1283" width="23.6328125" style="518" customWidth="1"/>
    <col min="1284" max="1284" width="17.36328125" style="518" bestFit="1" customWidth="1"/>
    <col min="1285" max="1285" width="4.90625" style="518" customWidth="1"/>
    <col min="1286" max="1286" width="26.6328125" style="518" customWidth="1"/>
    <col min="1287" max="1536" width="9" style="518"/>
    <col min="1537" max="1537" width="29.6328125" style="518" customWidth="1"/>
    <col min="1538" max="1538" width="17.6328125" style="518" customWidth="1"/>
    <col min="1539" max="1539" width="23.6328125" style="518" customWidth="1"/>
    <col min="1540" max="1540" width="17.36328125" style="518" bestFit="1" customWidth="1"/>
    <col min="1541" max="1541" width="4.90625" style="518" customWidth="1"/>
    <col min="1542" max="1542" width="26.6328125" style="518" customWidth="1"/>
    <col min="1543" max="1792" width="9" style="518"/>
    <col min="1793" max="1793" width="29.6328125" style="518" customWidth="1"/>
    <col min="1794" max="1794" width="17.6328125" style="518" customWidth="1"/>
    <col min="1795" max="1795" width="23.6328125" style="518" customWidth="1"/>
    <col min="1796" max="1796" width="17.36328125" style="518" bestFit="1" customWidth="1"/>
    <col min="1797" max="1797" width="4.90625" style="518" customWidth="1"/>
    <col min="1798" max="1798" width="26.6328125" style="518" customWidth="1"/>
    <col min="1799" max="2048" width="9" style="518"/>
    <col min="2049" max="2049" width="29.6328125" style="518" customWidth="1"/>
    <col min="2050" max="2050" width="17.6328125" style="518" customWidth="1"/>
    <col min="2051" max="2051" width="23.6328125" style="518" customWidth="1"/>
    <col min="2052" max="2052" width="17.36328125" style="518" bestFit="1" customWidth="1"/>
    <col min="2053" max="2053" width="4.90625" style="518" customWidth="1"/>
    <col min="2054" max="2054" width="26.6328125" style="518" customWidth="1"/>
    <col min="2055" max="2304" width="9" style="518"/>
    <col min="2305" max="2305" width="29.6328125" style="518" customWidth="1"/>
    <col min="2306" max="2306" width="17.6328125" style="518" customWidth="1"/>
    <col min="2307" max="2307" width="23.6328125" style="518" customWidth="1"/>
    <col min="2308" max="2308" width="17.36328125" style="518" bestFit="1" customWidth="1"/>
    <col min="2309" max="2309" width="4.90625" style="518" customWidth="1"/>
    <col min="2310" max="2310" width="26.6328125" style="518" customWidth="1"/>
    <col min="2311" max="2560" width="9" style="518"/>
    <col min="2561" max="2561" width="29.6328125" style="518" customWidth="1"/>
    <col min="2562" max="2562" width="17.6328125" style="518" customWidth="1"/>
    <col min="2563" max="2563" width="23.6328125" style="518" customWidth="1"/>
    <col min="2564" max="2564" width="17.36328125" style="518" bestFit="1" customWidth="1"/>
    <col min="2565" max="2565" width="4.90625" style="518" customWidth="1"/>
    <col min="2566" max="2566" width="26.6328125" style="518" customWidth="1"/>
    <col min="2567" max="2816" width="9" style="518"/>
    <col min="2817" max="2817" width="29.6328125" style="518" customWidth="1"/>
    <col min="2818" max="2818" width="17.6328125" style="518" customWidth="1"/>
    <col min="2819" max="2819" width="23.6328125" style="518" customWidth="1"/>
    <col min="2820" max="2820" width="17.36328125" style="518" bestFit="1" customWidth="1"/>
    <col min="2821" max="2821" width="4.90625" style="518" customWidth="1"/>
    <col min="2822" max="2822" width="26.6328125" style="518" customWidth="1"/>
    <col min="2823" max="3072" width="9" style="518"/>
    <col min="3073" max="3073" width="29.6328125" style="518" customWidth="1"/>
    <col min="3074" max="3074" width="17.6328125" style="518" customWidth="1"/>
    <col min="3075" max="3075" width="23.6328125" style="518" customWidth="1"/>
    <col min="3076" max="3076" width="17.36328125" style="518" bestFit="1" customWidth="1"/>
    <col min="3077" max="3077" width="4.90625" style="518" customWidth="1"/>
    <col min="3078" max="3078" width="26.6328125" style="518" customWidth="1"/>
    <col min="3079" max="3328" width="9" style="518"/>
    <col min="3329" max="3329" width="29.6328125" style="518" customWidth="1"/>
    <col min="3330" max="3330" width="17.6328125" style="518" customWidth="1"/>
    <col min="3331" max="3331" width="23.6328125" style="518" customWidth="1"/>
    <col min="3332" max="3332" width="17.36328125" style="518" bestFit="1" customWidth="1"/>
    <col min="3333" max="3333" width="4.90625" style="518" customWidth="1"/>
    <col min="3334" max="3334" width="26.6328125" style="518" customWidth="1"/>
    <col min="3335" max="3584" width="9" style="518"/>
    <col min="3585" max="3585" width="29.6328125" style="518" customWidth="1"/>
    <col min="3586" max="3586" width="17.6328125" style="518" customWidth="1"/>
    <col min="3587" max="3587" width="23.6328125" style="518" customWidth="1"/>
    <col min="3588" max="3588" width="17.36328125" style="518" bestFit="1" customWidth="1"/>
    <col min="3589" max="3589" width="4.90625" style="518" customWidth="1"/>
    <col min="3590" max="3590" width="26.6328125" style="518" customWidth="1"/>
    <col min="3591" max="3840" width="9" style="518"/>
    <col min="3841" max="3841" width="29.6328125" style="518" customWidth="1"/>
    <col min="3842" max="3842" width="17.6328125" style="518" customWidth="1"/>
    <col min="3843" max="3843" width="23.6328125" style="518" customWidth="1"/>
    <col min="3844" max="3844" width="17.36328125" style="518" bestFit="1" customWidth="1"/>
    <col min="3845" max="3845" width="4.90625" style="518" customWidth="1"/>
    <col min="3846" max="3846" width="26.6328125" style="518" customWidth="1"/>
    <col min="3847" max="4096" width="9" style="518"/>
    <col min="4097" max="4097" width="29.6328125" style="518" customWidth="1"/>
    <col min="4098" max="4098" width="17.6328125" style="518" customWidth="1"/>
    <col min="4099" max="4099" width="23.6328125" style="518" customWidth="1"/>
    <col min="4100" max="4100" width="17.36328125" style="518" bestFit="1" customWidth="1"/>
    <col min="4101" max="4101" width="4.90625" style="518" customWidth="1"/>
    <col min="4102" max="4102" width="26.6328125" style="518" customWidth="1"/>
    <col min="4103" max="4352" width="9" style="518"/>
    <col min="4353" max="4353" width="29.6328125" style="518" customWidth="1"/>
    <col min="4354" max="4354" width="17.6328125" style="518" customWidth="1"/>
    <col min="4355" max="4355" width="23.6328125" style="518" customWidth="1"/>
    <col min="4356" max="4356" width="17.36328125" style="518" bestFit="1" customWidth="1"/>
    <col min="4357" max="4357" width="4.90625" style="518" customWidth="1"/>
    <col min="4358" max="4358" width="26.6328125" style="518" customWidth="1"/>
    <col min="4359" max="4608" width="9" style="518"/>
    <col min="4609" max="4609" width="29.6328125" style="518" customWidth="1"/>
    <col min="4610" max="4610" width="17.6328125" style="518" customWidth="1"/>
    <col min="4611" max="4611" width="23.6328125" style="518" customWidth="1"/>
    <col min="4612" max="4612" width="17.36328125" style="518" bestFit="1" customWidth="1"/>
    <col min="4613" max="4613" width="4.90625" style="518" customWidth="1"/>
    <col min="4614" max="4614" width="26.6328125" style="518" customWidth="1"/>
    <col min="4615" max="4864" width="9" style="518"/>
    <col min="4865" max="4865" width="29.6328125" style="518" customWidth="1"/>
    <col min="4866" max="4866" width="17.6328125" style="518" customWidth="1"/>
    <col min="4867" max="4867" width="23.6328125" style="518" customWidth="1"/>
    <col min="4868" max="4868" width="17.36328125" style="518" bestFit="1" customWidth="1"/>
    <col min="4869" max="4869" width="4.90625" style="518" customWidth="1"/>
    <col min="4870" max="4870" width="26.6328125" style="518" customWidth="1"/>
    <col min="4871" max="5120" width="9" style="518"/>
    <col min="5121" max="5121" width="29.6328125" style="518" customWidth="1"/>
    <col min="5122" max="5122" width="17.6328125" style="518" customWidth="1"/>
    <col min="5123" max="5123" width="23.6328125" style="518" customWidth="1"/>
    <col min="5124" max="5124" width="17.36328125" style="518" bestFit="1" customWidth="1"/>
    <col min="5125" max="5125" width="4.90625" style="518" customWidth="1"/>
    <col min="5126" max="5126" width="26.6328125" style="518" customWidth="1"/>
    <col min="5127" max="5376" width="9" style="518"/>
    <col min="5377" max="5377" width="29.6328125" style="518" customWidth="1"/>
    <col min="5378" max="5378" width="17.6328125" style="518" customWidth="1"/>
    <col min="5379" max="5379" width="23.6328125" style="518" customWidth="1"/>
    <col min="5380" max="5380" width="17.36328125" style="518" bestFit="1" customWidth="1"/>
    <col min="5381" max="5381" width="4.90625" style="518" customWidth="1"/>
    <col min="5382" max="5382" width="26.6328125" style="518" customWidth="1"/>
    <col min="5383" max="5632" width="9" style="518"/>
    <col min="5633" max="5633" width="29.6328125" style="518" customWidth="1"/>
    <col min="5634" max="5634" width="17.6328125" style="518" customWidth="1"/>
    <col min="5635" max="5635" width="23.6328125" style="518" customWidth="1"/>
    <col min="5636" max="5636" width="17.36328125" style="518" bestFit="1" customWidth="1"/>
    <col min="5637" max="5637" width="4.90625" style="518" customWidth="1"/>
    <col min="5638" max="5638" width="26.6328125" style="518" customWidth="1"/>
    <col min="5639" max="5888" width="9" style="518"/>
    <col min="5889" max="5889" width="29.6328125" style="518" customWidth="1"/>
    <col min="5890" max="5890" width="17.6328125" style="518" customWidth="1"/>
    <col min="5891" max="5891" width="23.6328125" style="518" customWidth="1"/>
    <col min="5892" max="5892" width="17.36328125" style="518" bestFit="1" customWidth="1"/>
    <col min="5893" max="5893" width="4.90625" style="518" customWidth="1"/>
    <col min="5894" max="5894" width="26.6328125" style="518" customWidth="1"/>
    <col min="5895" max="6144" width="9" style="518"/>
    <col min="6145" max="6145" width="29.6328125" style="518" customWidth="1"/>
    <col min="6146" max="6146" width="17.6328125" style="518" customWidth="1"/>
    <col min="6147" max="6147" width="23.6328125" style="518" customWidth="1"/>
    <col min="6148" max="6148" width="17.36328125" style="518" bestFit="1" customWidth="1"/>
    <col min="6149" max="6149" width="4.90625" style="518" customWidth="1"/>
    <col min="6150" max="6150" width="26.6328125" style="518" customWidth="1"/>
    <col min="6151" max="6400" width="9" style="518"/>
    <col min="6401" max="6401" width="29.6328125" style="518" customWidth="1"/>
    <col min="6402" max="6402" width="17.6328125" style="518" customWidth="1"/>
    <col min="6403" max="6403" width="23.6328125" style="518" customWidth="1"/>
    <col min="6404" max="6404" width="17.36328125" style="518" bestFit="1" customWidth="1"/>
    <col min="6405" max="6405" width="4.90625" style="518" customWidth="1"/>
    <col min="6406" max="6406" width="26.6328125" style="518" customWidth="1"/>
    <col min="6407" max="6656" width="9" style="518"/>
    <col min="6657" max="6657" width="29.6328125" style="518" customWidth="1"/>
    <col min="6658" max="6658" width="17.6328125" style="518" customWidth="1"/>
    <col min="6659" max="6659" width="23.6328125" style="518" customWidth="1"/>
    <col min="6660" max="6660" width="17.36328125" style="518" bestFit="1" customWidth="1"/>
    <col min="6661" max="6661" width="4.90625" style="518" customWidth="1"/>
    <col min="6662" max="6662" width="26.6328125" style="518" customWidth="1"/>
    <col min="6663" max="6912" width="9" style="518"/>
    <col min="6913" max="6913" width="29.6328125" style="518" customWidth="1"/>
    <col min="6914" max="6914" width="17.6328125" style="518" customWidth="1"/>
    <col min="6915" max="6915" width="23.6328125" style="518" customWidth="1"/>
    <col min="6916" max="6916" width="17.36328125" style="518" bestFit="1" customWidth="1"/>
    <col min="6917" max="6917" width="4.90625" style="518" customWidth="1"/>
    <col min="6918" max="6918" width="26.6328125" style="518" customWidth="1"/>
    <col min="6919" max="7168" width="9" style="518"/>
    <col min="7169" max="7169" width="29.6328125" style="518" customWidth="1"/>
    <col min="7170" max="7170" width="17.6328125" style="518" customWidth="1"/>
    <col min="7171" max="7171" width="23.6328125" style="518" customWidth="1"/>
    <col min="7172" max="7172" width="17.36328125" style="518" bestFit="1" customWidth="1"/>
    <col min="7173" max="7173" width="4.90625" style="518" customWidth="1"/>
    <col min="7174" max="7174" width="26.6328125" style="518" customWidth="1"/>
    <col min="7175" max="7424" width="9" style="518"/>
    <col min="7425" max="7425" width="29.6328125" style="518" customWidth="1"/>
    <col min="7426" max="7426" width="17.6328125" style="518" customWidth="1"/>
    <col min="7427" max="7427" width="23.6328125" style="518" customWidth="1"/>
    <col min="7428" max="7428" width="17.36328125" style="518" bestFit="1" customWidth="1"/>
    <col min="7429" max="7429" width="4.90625" style="518" customWidth="1"/>
    <col min="7430" max="7430" width="26.6328125" style="518" customWidth="1"/>
    <col min="7431" max="7680" width="9" style="518"/>
    <col min="7681" max="7681" width="29.6328125" style="518" customWidth="1"/>
    <col min="7682" max="7682" width="17.6328125" style="518" customWidth="1"/>
    <col min="7683" max="7683" width="23.6328125" style="518" customWidth="1"/>
    <col min="7684" max="7684" width="17.36328125" style="518" bestFit="1" customWidth="1"/>
    <col min="7685" max="7685" width="4.90625" style="518" customWidth="1"/>
    <col min="7686" max="7686" width="26.6328125" style="518" customWidth="1"/>
    <col min="7687" max="7936" width="9" style="518"/>
    <col min="7937" max="7937" width="29.6328125" style="518" customWidth="1"/>
    <col min="7938" max="7938" width="17.6328125" style="518" customWidth="1"/>
    <col min="7939" max="7939" width="23.6328125" style="518" customWidth="1"/>
    <col min="7940" max="7940" width="17.36328125" style="518" bestFit="1" customWidth="1"/>
    <col min="7941" max="7941" width="4.90625" style="518" customWidth="1"/>
    <col min="7942" max="7942" width="26.6328125" style="518" customWidth="1"/>
    <col min="7943" max="8192" width="9" style="518"/>
    <col min="8193" max="8193" width="29.6328125" style="518" customWidth="1"/>
    <col min="8194" max="8194" width="17.6328125" style="518" customWidth="1"/>
    <col min="8195" max="8195" width="23.6328125" style="518" customWidth="1"/>
    <col min="8196" max="8196" width="17.36328125" style="518" bestFit="1" customWidth="1"/>
    <col min="8197" max="8197" width="4.90625" style="518" customWidth="1"/>
    <col min="8198" max="8198" width="26.6328125" style="518" customWidth="1"/>
    <col min="8199" max="8448" width="9" style="518"/>
    <col min="8449" max="8449" width="29.6328125" style="518" customWidth="1"/>
    <col min="8450" max="8450" width="17.6328125" style="518" customWidth="1"/>
    <col min="8451" max="8451" width="23.6328125" style="518" customWidth="1"/>
    <col min="8452" max="8452" width="17.36328125" style="518" bestFit="1" customWidth="1"/>
    <col min="8453" max="8453" width="4.90625" style="518" customWidth="1"/>
    <col min="8454" max="8454" width="26.6328125" style="518" customWidth="1"/>
    <col min="8455" max="8704" width="9" style="518"/>
    <col min="8705" max="8705" width="29.6328125" style="518" customWidth="1"/>
    <col min="8706" max="8706" width="17.6328125" style="518" customWidth="1"/>
    <col min="8707" max="8707" width="23.6328125" style="518" customWidth="1"/>
    <col min="8708" max="8708" width="17.36328125" style="518" bestFit="1" customWidth="1"/>
    <col min="8709" max="8709" width="4.90625" style="518" customWidth="1"/>
    <col min="8710" max="8710" width="26.6328125" style="518" customWidth="1"/>
    <col min="8711" max="8960" width="9" style="518"/>
    <col min="8961" max="8961" width="29.6328125" style="518" customWidth="1"/>
    <col min="8962" max="8962" width="17.6328125" style="518" customWidth="1"/>
    <col min="8963" max="8963" width="23.6328125" style="518" customWidth="1"/>
    <col min="8964" max="8964" width="17.36328125" style="518" bestFit="1" customWidth="1"/>
    <col min="8965" max="8965" width="4.90625" style="518" customWidth="1"/>
    <col min="8966" max="8966" width="26.6328125" style="518" customWidth="1"/>
    <col min="8967" max="9216" width="9" style="518"/>
    <col min="9217" max="9217" width="29.6328125" style="518" customWidth="1"/>
    <col min="9218" max="9218" width="17.6328125" style="518" customWidth="1"/>
    <col min="9219" max="9219" width="23.6328125" style="518" customWidth="1"/>
    <col min="9220" max="9220" width="17.36328125" style="518" bestFit="1" customWidth="1"/>
    <col min="9221" max="9221" width="4.90625" style="518" customWidth="1"/>
    <col min="9222" max="9222" width="26.6328125" style="518" customWidth="1"/>
    <col min="9223" max="9472" width="9" style="518"/>
    <col min="9473" max="9473" width="29.6328125" style="518" customWidth="1"/>
    <col min="9474" max="9474" width="17.6328125" style="518" customWidth="1"/>
    <col min="9475" max="9475" width="23.6328125" style="518" customWidth="1"/>
    <col min="9476" max="9476" width="17.36328125" style="518" bestFit="1" customWidth="1"/>
    <col min="9477" max="9477" width="4.90625" style="518" customWidth="1"/>
    <col min="9478" max="9478" width="26.6328125" style="518" customWidth="1"/>
    <col min="9479" max="9728" width="9" style="518"/>
    <col min="9729" max="9729" width="29.6328125" style="518" customWidth="1"/>
    <col min="9730" max="9730" width="17.6328125" style="518" customWidth="1"/>
    <col min="9731" max="9731" width="23.6328125" style="518" customWidth="1"/>
    <col min="9732" max="9732" width="17.36328125" style="518" bestFit="1" customWidth="1"/>
    <col min="9733" max="9733" width="4.90625" style="518" customWidth="1"/>
    <col min="9734" max="9734" width="26.6328125" style="518" customWidth="1"/>
    <col min="9735" max="9984" width="9" style="518"/>
    <col min="9985" max="9985" width="29.6328125" style="518" customWidth="1"/>
    <col min="9986" max="9986" width="17.6328125" style="518" customWidth="1"/>
    <col min="9987" max="9987" width="23.6328125" style="518" customWidth="1"/>
    <col min="9988" max="9988" width="17.36328125" style="518" bestFit="1" customWidth="1"/>
    <col min="9989" max="9989" width="4.90625" style="518" customWidth="1"/>
    <col min="9990" max="9990" width="26.6328125" style="518" customWidth="1"/>
    <col min="9991" max="10240" width="9" style="518"/>
    <col min="10241" max="10241" width="29.6328125" style="518" customWidth="1"/>
    <col min="10242" max="10242" width="17.6328125" style="518" customWidth="1"/>
    <col min="10243" max="10243" width="23.6328125" style="518" customWidth="1"/>
    <col min="10244" max="10244" width="17.36328125" style="518" bestFit="1" customWidth="1"/>
    <col min="10245" max="10245" width="4.90625" style="518" customWidth="1"/>
    <col min="10246" max="10246" width="26.6328125" style="518" customWidth="1"/>
    <col min="10247" max="10496" width="9" style="518"/>
    <col min="10497" max="10497" width="29.6328125" style="518" customWidth="1"/>
    <col min="10498" max="10498" width="17.6328125" style="518" customWidth="1"/>
    <col min="10499" max="10499" width="23.6328125" style="518" customWidth="1"/>
    <col min="10500" max="10500" width="17.36328125" style="518" bestFit="1" customWidth="1"/>
    <col min="10501" max="10501" width="4.90625" style="518" customWidth="1"/>
    <col min="10502" max="10502" width="26.6328125" style="518" customWidth="1"/>
    <col min="10503" max="10752" width="9" style="518"/>
    <col min="10753" max="10753" width="29.6328125" style="518" customWidth="1"/>
    <col min="10754" max="10754" width="17.6328125" style="518" customWidth="1"/>
    <col min="10755" max="10755" width="23.6328125" style="518" customWidth="1"/>
    <col min="10756" max="10756" width="17.36328125" style="518" bestFit="1" customWidth="1"/>
    <col min="10757" max="10757" width="4.90625" style="518" customWidth="1"/>
    <col min="10758" max="10758" width="26.6328125" style="518" customWidth="1"/>
    <col min="10759" max="11008" width="9" style="518"/>
    <col min="11009" max="11009" width="29.6328125" style="518" customWidth="1"/>
    <col min="11010" max="11010" width="17.6328125" style="518" customWidth="1"/>
    <col min="11011" max="11011" width="23.6328125" style="518" customWidth="1"/>
    <col min="11012" max="11012" width="17.36328125" style="518" bestFit="1" customWidth="1"/>
    <col min="11013" max="11013" width="4.90625" style="518" customWidth="1"/>
    <col min="11014" max="11014" width="26.6328125" style="518" customWidth="1"/>
    <col min="11015" max="11264" width="9" style="518"/>
    <col min="11265" max="11265" width="29.6328125" style="518" customWidth="1"/>
    <col min="11266" max="11266" width="17.6328125" style="518" customWidth="1"/>
    <col min="11267" max="11267" width="23.6328125" style="518" customWidth="1"/>
    <col min="11268" max="11268" width="17.36328125" style="518" bestFit="1" customWidth="1"/>
    <col min="11269" max="11269" width="4.90625" style="518" customWidth="1"/>
    <col min="11270" max="11270" width="26.6328125" style="518" customWidth="1"/>
    <col min="11271" max="11520" width="9" style="518"/>
    <col min="11521" max="11521" width="29.6328125" style="518" customWidth="1"/>
    <col min="11522" max="11522" width="17.6328125" style="518" customWidth="1"/>
    <col min="11523" max="11523" width="23.6328125" style="518" customWidth="1"/>
    <col min="11524" max="11524" width="17.36328125" style="518" bestFit="1" customWidth="1"/>
    <col min="11525" max="11525" width="4.90625" style="518" customWidth="1"/>
    <col min="11526" max="11526" width="26.6328125" style="518" customWidth="1"/>
    <col min="11527" max="11776" width="9" style="518"/>
    <col min="11777" max="11777" width="29.6328125" style="518" customWidth="1"/>
    <col min="11778" max="11778" width="17.6328125" style="518" customWidth="1"/>
    <col min="11779" max="11779" width="23.6328125" style="518" customWidth="1"/>
    <col min="11780" max="11780" width="17.36328125" style="518" bestFit="1" customWidth="1"/>
    <col min="11781" max="11781" width="4.90625" style="518" customWidth="1"/>
    <col min="11782" max="11782" width="26.6328125" style="518" customWidth="1"/>
    <col min="11783" max="12032" width="9" style="518"/>
    <col min="12033" max="12033" width="29.6328125" style="518" customWidth="1"/>
    <col min="12034" max="12034" width="17.6328125" style="518" customWidth="1"/>
    <col min="12035" max="12035" width="23.6328125" style="518" customWidth="1"/>
    <col min="12036" max="12036" width="17.36328125" style="518" bestFit="1" customWidth="1"/>
    <col min="12037" max="12037" width="4.90625" style="518" customWidth="1"/>
    <col min="12038" max="12038" width="26.6328125" style="518" customWidth="1"/>
    <col min="12039" max="12288" width="9" style="518"/>
    <col min="12289" max="12289" width="29.6328125" style="518" customWidth="1"/>
    <col min="12290" max="12290" width="17.6328125" style="518" customWidth="1"/>
    <col min="12291" max="12291" width="23.6328125" style="518" customWidth="1"/>
    <col min="12292" max="12292" width="17.36328125" style="518" bestFit="1" customWidth="1"/>
    <col min="12293" max="12293" width="4.90625" style="518" customWidth="1"/>
    <col min="12294" max="12294" width="26.6328125" style="518" customWidth="1"/>
    <col min="12295" max="12544" width="9" style="518"/>
    <col min="12545" max="12545" width="29.6328125" style="518" customWidth="1"/>
    <col min="12546" max="12546" width="17.6328125" style="518" customWidth="1"/>
    <col min="12547" max="12547" width="23.6328125" style="518" customWidth="1"/>
    <col min="12548" max="12548" width="17.36328125" style="518" bestFit="1" customWidth="1"/>
    <col min="12549" max="12549" width="4.90625" style="518" customWidth="1"/>
    <col min="12550" max="12550" width="26.6328125" style="518" customWidth="1"/>
    <col min="12551" max="12800" width="9" style="518"/>
    <col min="12801" max="12801" width="29.6328125" style="518" customWidth="1"/>
    <col min="12802" max="12802" width="17.6328125" style="518" customWidth="1"/>
    <col min="12803" max="12803" width="23.6328125" style="518" customWidth="1"/>
    <col min="12804" max="12804" width="17.36328125" style="518" bestFit="1" customWidth="1"/>
    <col min="12805" max="12805" width="4.90625" style="518" customWidth="1"/>
    <col min="12806" max="12806" width="26.6328125" style="518" customWidth="1"/>
    <col min="12807" max="13056" width="9" style="518"/>
    <col min="13057" max="13057" width="29.6328125" style="518" customWidth="1"/>
    <col min="13058" max="13058" width="17.6328125" style="518" customWidth="1"/>
    <col min="13059" max="13059" width="23.6328125" style="518" customWidth="1"/>
    <col min="13060" max="13060" width="17.36328125" style="518" bestFit="1" customWidth="1"/>
    <col min="13061" max="13061" width="4.90625" style="518" customWidth="1"/>
    <col min="13062" max="13062" width="26.6328125" style="518" customWidth="1"/>
    <col min="13063" max="13312" width="9" style="518"/>
    <col min="13313" max="13313" width="29.6328125" style="518" customWidth="1"/>
    <col min="13314" max="13314" width="17.6328125" style="518" customWidth="1"/>
    <col min="13315" max="13315" width="23.6328125" style="518" customWidth="1"/>
    <col min="13316" max="13316" width="17.36328125" style="518" bestFit="1" customWidth="1"/>
    <col min="13317" max="13317" width="4.90625" style="518" customWidth="1"/>
    <col min="13318" max="13318" width="26.6328125" style="518" customWidth="1"/>
    <col min="13319" max="13568" width="9" style="518"/>
    <col min="13569" max="13569" width="29.6328125" style="518" customWidth="1"/>
    <col min="13570" max="13570" width="17.6328125" style="518" customWidth="1"/>
    <col min="13571" max="13571" width="23.6328125" style="518" customWidth="1"/>
    <col min="13572" max="13572" width="17.36328125" style="518" bestFit="1" customWidth="1"/>
    <col min="13573" max="13573" width="4.90625" style="518" customWidth="1"/>
    <col min="13574" max="13574" width="26.6328125" style="518" customWidth="1"/>
    <col min="13575" max="13824" width="9" style="518"/>
    <col min="13825" max="13825" width="29.6328125" style="518" customWidth="1"/>
    <col min="13826" max="13826" width="17.6328125" style="518" customWidth="1"/>
    <col min="13827" max="13827" width="23.6328125" style="518" customWidth="1"/>
    <col min="13828" max="13828" width="17.36328125" style="518" bestFit="1" customWidth="1"/>
    <col min="13829" max="13829" width="4.90625" style="518" customWidth="1"/>
    <col min="13830" max="13830" width="26.6328125" style="518" customWidth="1"/>
    <col min="13831" max="14080" width="9" style="518"/>
    <col min="14081" max="14081" width="29.6328125" style="518" customWidth="1"/>
    <col min="14082" max="14082" width="17.6328125" style="518" customWidth="1"/>
    <col min="14083" max="14083" width="23.6328125" style="518" customWidth="1"/>
    <col min="14084" max="14084" width="17.36328125" style="518" bestFit="1" customWidth="1"/>
    <col min="14085" max="14085" width="4.90625" style="518" customWidth="1"/>
    <col min="14086" max="14086" width="26.6328125" style="518" customWidth="1"/>
    <col min="14087" max="14336" width="9" style="518"/>
    <col min="14337" max="14337" width="29.6328125" style="518" customWidth="1"/>
    <col min="14338" max="14338" width="17.6328125" style="518" customWidth="1"/>
    <col min="14339" max="14339" width="23.6328125" style="518" customWidth="1"/>
    <col min="14340" max="14340" width="17.36328125" style="518" bestFit="1" customWidth="1"/>
    <col min="14341" max="14341" width="4.90625" style="518" customWidth="1"/>
    <col min="14342" max="14342" width="26.6328125" style="518" customWidth="1"/>
    <col min="14343" max="14592" width="9" style="518"/>
    <col min="14593" max="14593" width="29.6328125" style="518" customWidth="1"/>
    <col min="14594" max="14594" width="17.6328125" style="518" customWidth="1"/>
    <col min="14595" max="14595" width="23.6328125" style="518" customWidth="1"/>
    <col min="14596" max="14596" width="17.36328125" style="518" bestFit="1" customWidth="1"/>
    <col min="14597" max="14597" width="4.90625" style="518" customWidth="1"/>
    <col min="14598" max="14598" width="26.6328125" style="518" customWidth="1"/>
    <col min="14599" max="14848" width="9" style="518"/>
    <col min="14849" max="14849" width="29.6328125" style="518" customWidth="1"/>
    <col min="14850" max="14850" width="17.6328125" style="518" customWidth="1"/>
    <col min="14851" max="14851" width="23.6328125" style="518" customWidth="1"/>
    <col min="14852" max="14852" width="17.36328125" style="518" bestFit="1" customWidth="1"/>
    <col min="14853" max="14853" width="4.90625" style="518" customWidth="1"/>
    <col min="14854" max="14854" width="26.6328125" style="518" customWidth="1"/>
    <col min="14855" max="15104" width="9" style="518"/>
    <col min="15105" max="15105" width="29.6328125" style="518" customWidth="1"/>
    <col min="15106" max="15106" width="17.6328125" style="518" customWidth="1"/>
    <col min="15107" max="15107" width="23.6328125" style="518" customWidth="1"/>
    <col min="15108" max="15108" width="17.36328125" style="518" bestFit="1" customWidth="1"/>
    <col min="15109" max="15109" width="4.90625" style="518" customWidth="1"/>
    <col min="15110" max="15110" width="26.6328125" style="518" customWidth="1"/>
    <col min="15111" max="15360" width="9" style="518"/>
    <col min="15361" max="15361" width="29.6328125" style="518" customWidth="1"/>
    <col min="15362" max="15362" width="17.6328125" style="518" customWidth="1"/>
    <col min="15363" max="15363" width="23.6328125" style="518" customWidth="1"/>
    <col min="15364" max="15364" width="17.36328125" style="518" bestFit="1" customWidth="1"/>
    <col min="15365" max="15365" width="4.90625" style="518" customWidth="1"/>
    <col min="15366" max="15366" width="26.6328125" style="518" customWidth="1"/>
    <col min="15367" max="15616" width="9" style="518"/>
    <col min="15617" max="15617" width="29.6328125" style="518" customWidth="1"/>
    <col min="15618" max="15618" width="17.6328125" style="518" customWidth="1"/>
    <col min="15619" max="15619" width="23.6328125" style="518" customWidth="1"/>
    <col min="15620" max="15620" width="17.36328125" style="518" bestFit="1" customWidth="1"/>
    <col min="15621" max="15621" width="4.90625" style="518" customWidth="1"/>
    <col min="15622" max="15622" width="26.6328125" style="518" customWidth="1"/>
    <col min="15623" max="15872" width="9" style="518"/>
    <col min="15873" max="15873" width="29.6328125" style="518" customWidth="1"/>
    <col min="15874" max="15874" width="17.6328125" style="518" customWidth="1"/>
    <col min="15875" max="15875" width="23.6328125" style="518" customWidth="1"/>
    <col min="15876" max="15876" width="17.36328125" style="518" bestFit="1" customWidth="1"/>
    <col min="15877" max="15877" width="4.90625" style="518" customWidth="1"/>
    <col min="15878" max="15878" width="26.6328125" style="518" customWidth="1"/>
    <col min="15879" max="16128" width="9" style="518"/>
    <col min="16129" max="16129" width="29.6328125" style="518" customWidth="1"/>
    <col min="16130" max="16130" width="17.6328125" style="518" customWidth="1"/>
    <col min="16131" max="16131" width="23.6328125" style="518" customWidth="1"/>
    <col min="16132" max="16132" width="17.36328125" style="518" bestFit="1" customWidth="1"/>
    <col min="16133" max="16133" width="4.90625" style="518" customWidth="1"/>
    <col min="16134" max="16134" width="26.6328125" style="518" customWidth="1"/>
    <col min="16135" max="16384" width="9" style="518"/>
  </cols>
  <sheetData>
    <row r="1" spans="1:6">
      <c r="A1" s="518" t="s">
        <v>1150</v>
      </c>
    </row>
    <row r="2" spans="1:6">
      <c r="E2" s="520" t="s">
        <v>112</v>
      </c>
      <c r="F2" s="527"/>
    </row>
    <row r="4" spans="1:6" ht="19">
      <c r="C4" s="526" t="s">
        <v>798</v>
      </c>
    </row>
    <row r="5" spans="1:6" ht="13.5" customHeight="1">
      <c r="F5" s="2201" t="str">
        <f>入力用!B6</f>
        <v>■■事業 ●●地区 ▲-▲工区</v>
      </c>
    </row>
    <row r="6" spans="1:6">
      <c r="E6" s="520" t="s">
        <v>797</v>
      </c>
      <c r="F6" s="2202"/>
    </row>
    <row r="8" spans="1:6" s="524" customFormat="1" ht="28" customHeight="1">
      <c r="A8" s="2203" t="s">
        <v>796</v>
      </c>
      <c r="B8" s="2203"/>
      <c r="C8" s="2203"/>
      <c r="D8" s="2203"/>
      <c r="E8" s="2203"/>
      <c r="F8" s="2203"/>
    </row>
    <row r="9" spans="1:6" s="524" customFormat="1" ht="23.15" customHeight="1">
      <c r="A9" s="525" t="s">
        <v>795</v>
      </c>
      <c r="B9" s="525" t="s">
        <v>794</v>
      </c>
      <c r="C9" s="525" t="s">
        <v>793</v>
      </c>
      <c r="D9" s="1946" t="s">
        <v>792</v>
      </c>
      <c r="E9" s="1946"/>
      <c r="F9" s="525" t="s">
        <v>791</v>
      </c>
    </row>
    <row r="10" spans="1:6" ht="23.15" customHeight="1">
      <c r="A10" s="522"/>
      <c r="B10" s="523"/>
      <c r="C10" s="522"/>
      <c r="D10" s="2204"/>
      <c r="E10" s="2205"/>
      <c r="F10" s="522"/>
    </row>
    <row r="11" spans="1:6" ht="23.15" customHeight="1">
      <c r="A11" s="522"/>
      <c r="B11" s="523"/>
      <c r="C11" s="522"/>
      <c r="D11" s="2204"/>
      <c r="E11" s="2205"/>
      <c r="F11" s="522"/>
    </row>
    <row r="12" spans="1:6" ht="23.15" customHeight="1">
      <c r="A12" s="522"/>
      <c r="B12" s="523"/>
      <c r="C12" s="522"/>
      <c r="D12" s="2204"/>
      <c r="E12" s="2205"/>
      <c r="F12" s="522"/>
    </row>
    <row r="13" spans="1:6" ht="23.15" customHeight="1">
      <c r="A13" s="522"/>
      <c r="B13" s="523"/>
      <c r="C13" s="522"/>
      <c r="D13" s="2204"/>
      <c r="E13" s="2205"/>
      <c r="F13" s="522"/>
    </row>
    <row r="14" spans="1:6" ht="23.15" customHeight="1">
      <c r="A14" s="522"/>
      <c r="B14" s="523"/>
      <c r="C14" s="522"/>
      <c r="D14" s="2204"/>
      <c r="E14" s="2205"/>
      <c r="F14" s="522"/>
    </row>
    <row r="15" spans="1:6" ht="23.15" customHeight="1">
      <c r="A15" s="522"/>
      <c r="B15" s="523"/>
      <c r="C15" s="522"/>
      <c r="D15" s="2204"/>
      <c r="E15" s="2205"/>
      <c r="F15" s="522"/>
    </row>
    <row r="16" spans="1:6" ht="23.15" customHeight="1">
      <c r="A16" s="522"/>
      <c r="B16" s="523"/>
      <c r="C16" s="522"/>
      <c r="D16" s="2204"/>
      <c r="E16" s="2205"/>
      <c r="F16" s="522"/>
    </row>
    <row r="17" spans="1:6" ht="23.15" customHeight="1">
      <c r="A17" s="522"/>
      <c r="B17" s="523"/>
      <c r="C17" s="522"/>
      <c r="D17" s="2204"/>
      <c r="E17" s="2205"/>
      <c r="F17" s="522"/>
    </row>
    <row r="20" spans="1:6" ht="16" customHeight="1">
      <c r="A20" s="521" t="s">
        <v>1716</v>
      </c>
    </row>
    <row r="21" spans="1:6" ht="16" customHeight="1">
      <c r="A21" s="521" t="s">
        <v>1717</v>
      </c>
    </row>
    <row r="23" spans="1:6">
      <c r="E23" s="520" t="s">
        <v>790</v>
      </c>
      <c r="F23" s="1951">
        <f>入力用!B21</f>
        <v>0</v>
      </c>
    </row>
    <row r="24" spans="1:6">
      <c r="F24" s="1951"/>
    </row>
    <row r="25" spans="1:6">
      <c r="E25" s="520" t="s">
        <v>789</v>
      </c>
      <c r="F25" s="519">
        <f>入力用!B22</f>
        <v>0</v>
      </c>
    </row>
  </sheetData>
  <mergeCells count="12">
    <mergeCell ref="D17:E17"/>
    <mergeCell ref="F23:F24"/>
    <mergeCell ref="D12:E12"/>
    <mergeCell ref="D13:E13"/>
    <mergeCell ref="D14:E14"/>
    <mergeCell ref="D15:E15"/>
    <mergeCell ref="D16:E16"/>
    <mergeCell ref="F5:F6"/>
    <mergeCell ref="A8:F8"/>
    <mergeCell ref="D9:E9"/>
    <mergeCell ref="D10:E10"/>
    <mergeCell ref="D11:E11"/>
  </mergeCells>
  <phoneticPr fontId="2"/>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54516-FB6F-40F6-8BFA-5D9C662916D6}">
  <sheetPr>
    <tabColor rgb="FF9BC2E6"/>
  </sheetPr>
  <dimension ref="A1:Q74"/>
  <sheetViews>
    <sheetView view="pageBreakPreview" zoomScale="75" zoomScaleNormal="100" zoomScaleSheetLayoutView="75" workbookViewId="0"/>
  </sheetViews>
  <sheetFormatPr defaultColWidth="8.81640625" defaultRowHeight="13"/>
  <cols>
    <col min="1" max="1" width="11.6328125" style="933" customWidth="1"/>
    <col min="2" max="2" width="46.6328125" style="933" customWidth="1"/>
    <col min="3" max="4" width="5.6328125" style="933" customWidth="1"/>
    <col min="5" max="5" width="8.6328125" style="933" customWidth="1"/>
    <col min="6" max="8" width="6.6328125" style="933" customWidth="1"/>
    <col min="9" max="9" width="10.6328125" style="933" customWidth="1"/>
    <col min="10" max="10" width="15.6328125" style="933" customWidth="1"/>
    <col min="11" max="11" width="12.6328125" style="933" customWidth="1"/>
    <col min="12" max="12" width="5.6328125" style="933" customWidth="1"/>
    <col min="13" max="14" width="8.81640625" style="933"/>
    <col min="15" max="15" width="10.453125" style="933" bestFit="1" customWidth="1"/>
    <col min="16" max="16384" width="8.81640625" style="933"/>
  </cols>
  <sheetData>
    <row r="1" spans="1:17" ht="16" customHeight="1">
      <c r="K1" s="933" t="s">
        <v>1522</v>
      </c>
    </row>
    <row r="2" spans="1:17" ht="26" customHeight="1">
      <c r="B2" s="2246" t="s">
        <v>1523</v>
      </c>
      <c r="C2" s="2246"/>
      <c r="D2" s="2246"/>
      <c r="E2" s="2246"/>
      <c r="F2" s="2246"/>
      <c r="G2" s="2246"/>
      <c r="H2" s="2246"/>
      <c r="I2" s="2246"/>
      <c r="J2" s="2246"/>
    </row>
    <row r="3" spans="1:17" ht="16" customHeight="1"/>
    <row r="4" spans="1:17" s="937" customFormat="1" ht="16" customHeight="1">
      <c r="A4" s="934" t="s">
        <v>1487</v>
      </c>
      <c r="B4" s="935" t="s">
        <v>1488</v>
      </c>
      <c r="C4" s="936"/>
      <c r="D4" s="936"/>
      <c r="E4" s="936"/>
      <c r="F4" s="936"/>
      <c r="G4" s="936"/>
      <c r="H4" s="936"/>
      <c r="I4" s="936"/>
      <c r="J4" s="936"/>
      <c r="K4" s="936"/>
      <c r="L4" s="936"/>
    </row>
    <row r="5" spans="1:17" s="937" customFormat="1" ht="16" customHeight="1">
      <c r="A5" s="934" t="s">
        <v>1489</v>
      </c>
      <c r="B5" s="935" t="s">
        <v>1490</v>
      </c>
      <c r="C5" s="936"/>
      <c r="D5" s="936"/>
      <c r="E5" s="936"/>
      <c r="F5" s="936"/>
      <c r="G5" s="936"/>
      <c r="H5" s="936"/>
      <c r="I5" s="936"/>
      <c r="J5" s="936"/>
      <c r="K5" s="936"/>
      <c r="L5" s="936"/>
    </row>
    <row r="6" spans="1:17" s="937" customFormat="1" ht="16" customHeight="1">
      <c r="A6" s="934" t="s">
        <v>1491</v>
      </c>
      <c r="B6" s="935"/>
      <c r="C6" s="936"/>
      <c r="D6" s="936"/>
      <c r="E6" s="936"/>
      <c r="F6" s="936"/>
      <c r="G6" s="936"/>
      <c r="H6" s="936"/>
      <c r="I6" s="936"/>
      <c r="J6" s="936"/>
      <c r="K6" s="936"/>
      <c r="L6" s="936"/>
    </row>
    <row r="7" spans="1:17" ht="16" customHeight="1"/>
    <row r="8" spans="1:17" ht="16" customHeight="1">
      <c r="A8" s="1014" t="s">
        <v>1492</v>
      </c>
      <c r="B8" s="999"/>
      <c r="E8" s="938"/>
      <c r="I8" s="997"/>
      <c r="K8" s="933" t="s">
        <v>1494</v>
      </c>
    </row>
    <row r="9" spans="1:17" ht="16" customHeight="1" thickBot="1">
      <c r="A9" s="999" t="s">
        <v>1556</v>
      </c>
      <c r="B9" s="999"/>
      <c r="E9" s="938"/>
      <c r="I9" s="997" t="s">
        <v>1493</v>
      </c>
    </row>
    <row r="10" spans="1:17" ht="16" customHeight="1">
      <c r="A10" s="2215" t="s">
        <v>1495</v>
      </c>
      <c r="B10" s="2232" t="s">
        <v>1516</v>
      </c>
      <c r="C10" s="2233" t="s">
        <v>1557</v>
      </c>
      <c r="D10" s="2234"/>
      <c r="E10" s="2234"/>
      <c r="F10" s="2234"/>
      <c r="G10" s="2234"/>
      <c r="H10" s="2234"/>
      <c r="I10" s="2235"/>
      <c r="J10" s="2215" t="s">
        <v>1498</v>
      </c>
      <c r="K10" s="2218" t="s">
        <v>1068</v>
      </c>
      <c r="L10" s="998"/>
    </row>
    <row r="11" spans="1:17" ht="16" customHeight="1">
      <c r="A11" s="2216"/>
      <c r="B11" s="2219"/>
      <c r="C11" s="2236" t="s">
        <v>1525</v>
      </c>
      <c r="D11" s="2237"/>
      <c r="E11" s="2238" t="s">
        <v>1526</v>
      </c>
      <c r="F11" s="1015" t="s">
        <v>1527</v>
      </c>
      <c r="G11" s="1015" t="s">
        <v>1069</v>
      </c>
      <c r="H11" s="1016" t="s">
        <v>1496</v>
      </c>
      <c r="I11" s="1017" t="s">
        <v>1497</v>
      </c>
      <c r="J11" s="2216"/>
      <c r="K11" s="2219"/>
      <c r="L11" s="998"/>
    </row>
    <row r="12" spans="1:17" ht="16" customHeight="1" thickBot="1">
      <c r="A12" s="2217"/>
      <c r="B12" s="2220"/>
      <c r="C12" s="1018" t="s">
        <v>1528</v>
      </c>
      <c r="D12" s="1019" t="s">
        <v>1529</v>
      </c>
      <c r="E12" s="2239"/>
      <c r="F12" s="939" t="s">
        <v>1499</v>
      </c>
      <c r="G12" s="939" t="s">
        <v>1500</v>
      </c>
      <c r="H12" s="940" t="s">
        <v>1501</v>
      </c>
      <c r="I12" s="941" t="s">
        <v>1530</v>
      </c>
      <c r="J12" s="2217"/>
      <c r="K12" s="2220"/>
      <c r="L12" s="998"/>
    </row>
    <row r="13" spans="1:17" ht="16" customHeight="1">
      <c r="A13" s="2242" t="s">
        <v>1531</v>
      </c>
      <c r="B13" s="2244" t="s">
        <v>1517</v>
      </c>
      <c r="C13" s="1020"/>
      <c r="D13" s="1021"/>
      <c r="E13" s="942"/>
      <c r="F13" s="942"/>
      <c r="G13" s="942"/>
      <c r="H13" s="944"/>
      <c r="I13" s="1022">
        <f>ROUNDDOWN(F13*G13*H13,0)</f>
        <v>0</v>
      </c>
      <c r="J13" s="1023"/>
      <c r="K13" s="946"/>
      <c r="L13" s="998"/>
      <c r="M13" s="937"/>
      <c r="N13" s="937"/>
      <c r="O13" s="937"/>
      <c r="P13" s="937"/>
      <c r="Q13" s="937"/>
    </row>
    <row r="14" spans="1:17" ht="16" customHeight="1">
      <c r="A14" s="2242"/>
      <c r="B14" s="2244"/>
      <c r="C14" s="1024"/>
      <c r="D14" s="1025" t="s">
        <v>70</v>
      </c>
      <c r="E14" s="947" t="s">
        <v>1532</v>
      </c>
      <c r="F14" s="947">
        <v>5700</v>
      </c>
      <c r="G14" s="947">
        <v>3</v>
      </c>
      <c r="H14" s="949">
        <v>6</v>
      </c>
      <c r="I14" s="1026">
        <f>ROUNDDOWN(F14*G14*H14,0)</f>
        <v>102600</v>
      </c>
      <c r="J14" s="1027" t="s">
        <v>1533</v>
      </c>
      <c r="K14" s="951"/>
      <c r="L14" s="998"/>
      <c r="M14" s="937"/>
      <c r="N14" s="937"/>
      <c r="O14" s="937"/>
      <c r="P14" s="937"/>
      <c r="Q14" s="937"/>
    </row>
    <row r="15" spans="1:17" ht="16" customHeight="1">
      <c r="A15" s="2242"/>
      <c r="B15" s="2244"/>
      <c r="C15" s="1024"/>
      <c r="D15" s="1025"/>
      <c r="E15" s="947"/>
      <c r="F15" s="947"/>
      <c r="G15" s="947"/>
      <c r="H15" s="949"/>
      <c r="I15" s="1026">
        <f>ROUNDDOWN(F15*G15*H15,0)</f>
        <v>0</v>
      </c>
      <c r="J15" s="1027"/>
      <c r="K15" s="951"/>
      <c r="L15" s="998"/>
    </row>
    <row r="16" spans="1:17" ht="16" customHeight="1" thickBot="1">
      <c r="A16" s="2243"/>
      <c r="B16" s="2245"/>
      <c r="C16" s="1028"/>
      <c r="D16" s="1029"/>
      <c r="E16" s="952"/>
      <c r="F16" s="952"/>
      <c r="G16" s="952"/>
      <c r="H16" s="954"/>
      <c r="I16" s="1030">
        <f>ROUNDDOWN(F16*G16*H16,0)</f>
        <v>0</v>
      </c>
      <c r="J16" s="1031"/>
      <c r="K16" s="956"/>
      <c r="L16" s="998"/>
    </row>
    <row r="17" spans="1:12" ht="16" customHeight="1" thickBot="1">
      <c r="A17" s="2226" t="s">
        <v>1502</v>
      </c>
      <c r="B17" s="2227"/>
      <c r="C17" s="2227"/>
      <c r="D17" s="2227"/>
      <c r="E17" s="2227"/>
      <c r="F17" s="2227"/>
      <c r="G17" s="2227"/>
      <c r="H17" s="2227"/>
      <c r="I17" s="1032">
        <f>ROUNDDOWN(SUM(I13:I16),-3)</f>
        <v>102000</v>
      </c>
      <c r="J17" s="957"/>
      <c r="K17" s="1033"/>
      <c r="L17" s="998"/>
    </row>
    <row r="18" spans="1:12" ht="16" customHeight="1">
      <c r="A18" s="2228" t="s">
        <v>1503</v>
      </c>
      <c r="B18" s="2213"/>
      <c r="C18" s="958"/>
      <c r="D18" s="959"/>
      <c r="E18" s="943"/>
      <c r="F18" s="959"/>
      <c r="G18" s="959"/>
      <c r="H18" s="960"/>
      <c r="I18" s="945">
        <f>ROUNDDOWN(F18*G18*H18,0)</f>
        <v>0</v>
      </c>
      <c r="J18" s="961"/>
      <c r="K18" s="962"/>
      <c r="L18" s="991"/>
    </row>
    <row r="19" spans="1:12" ht="16" customHeight="1">
      <c r="A19" s="2228"/>
      <c r="B19" s="2213"/>
      <c r="C19" s="963"/>
      <c r="D19" s="964"/>
      <c r="E19" s="948"/>
      <c r="F19" s="964"/>
      <c r="G19" s="964"/>
      <c r="H19" s="965"/>
      <c r="I19" s="950">
        <f>ROUNDDOWN(F19*G19*H19,0)</f>
        <v>0</v>
      </c>
      <c r="J19" s="967"/>
      <c r="K19" s="968"/>
      <c r="L19" s="991"/>
    </row>
    <row r="20" spans="1:12" ht="16" customHeight="1">
      <c r="A20" s="2228"/>
      <c r="B20" s="2213"/>
      <c r="C20" s="963"/>
      <c r="D20" s="964"/>
      <c r="E20" s="948"/>
      <c r="F20" s="964"/>
      <c r="G20" s="964"/>
      <c r="H20" s="965"/>
      <c r="I20" s="950">
        <f>ROUNDDOWN(F20*G20*H20,0)</f>
        <v>0</v>
      </c>
      <c r="J20" s="967"/>
      <c r="K20" s="968"/>
      <c r="L20" s="991"/>
    </row>
    <row r="21" spans="1:12" ht="16" customHeight="1" thickBot="1">
      <c r="A21" s="2229"/>
      <c r="B21" s="2214"/>
      <c r="C21" s="969"/>
      <c r="D21" s="970"/>
      <c r="E21" s="953"/>
      <c r="F21" s="970"/>
      <c r="G21" s="970"/>
      <c r="H21" s="971"/>
      <c r="I21" s="955">
        <f>ROUNDDOWN(F21*G21*H21,0)</f>
        <v>0</v>
      </c>
      <c r="J21" s="973"/>
      <c r="K21" s="974"/>
      <c r="L21" s="991"/>
    </row>
    <row r="22" spans="1:12" ht="16" customHeight="1" thickBot="1">
      <c r="A22" s="2208" t="s">
        <v>1502</v>
      </c>
      <c r="B22" s="2209"/>
      <c r="C22" s="2209"/>
      <c r="D22" s="2209"/>
      <c r="E22" s="2209"/>
      <c r="F22" s="2209"/>
      <c r="G22" s="2209"/>
      <c r="H22" s="2209"/>
      <c r="I22" s="1034">
        <f>ROUNDDOWN(SUM(I18:I21),-3)</f>
        <v>0</v>
      </c>
      <c r="J22" s="975"/>
      <c r="K22" s="976"/>
      <c r="L22" s="991"/>
    </row>
    <row r="23" spans="1:12" ht="16" customHeight="1">
      <c r="A23" s="2240" t="s">
        <v>1504</v>
      </c>
      <c r="B23" s="2213"/>
      <c r="C23" s="978"/>
      <c r="D23" s="979"/>
      <c r="E23" s="943"/>
      <c r="F23" s="979"/>
      <c r="G23" s="979"/>
      <c r="H23" s="980"/>
      <c r="I23" s="945">
        <f>ROUNDDOWN(F23*G23*H23,0)</f>
        <v>0</v>
      </c>
      <c r="J23" s="981"/>
      <c r="K23" s="982"/>
      <c r="L23" s="991"/>
    </row>
    <row r="24" spans="1:12" ht="16" customHeight="1">
      <c r="A24" s="2228"/>
      <c r="B24" s="2213"/>
      <c r="C24" s="963"/>
      <c r="D24" s="964"/>
      <c r="E24" s="948"/>
      <c r="F24" s="964"/>
      <c r="G24" s="964"/>
      <c r="H24" s="965"/>
      <c r="I24" s="950">
        <f>ROUNDDOWN(F24*G24*H24,0)</f>
        <v>0</v>
      </c>
      <c r="J24" s="967"/>
      <c r="K24" s="968"/>
      <c r="L24" s="991"/>
    </row>
    <row r="25" spans="1:12" ht="16" customHeight="1">
      <c r="A25" s="2228"/>
      <c r="B25" s="2213"/>
      <c r="C25" s="963"/>
      <c r="D25" s="964"/>
      <c r="E25" s="948"/>
      <c r="F25" s="964"/>
      <c r="G25" s="964"/>
      <c r="H25" s="965"/>
      <c r="I25" s="950">
        <f>ROUNDDOWN(F25*G25*H25,0)</f>
        <v>0</v>
      </c>
      <c r="J25" s="967"/>
      <c r="K25" s="968"/>
      <c r="L25" s="991"/>
    </row>
    <row r="26" spans="1:12" ht="16" customHeight="1" thickBot="1">
      <c r="A26" s="2241"/>
      <c r="B26" s="2214"/>
      <c r="C26" s="969"/>
      <c r="D26" s="970"/>
      <c r="E26" s="953"/>
      <c r="F26" s="970"/>
      <c r="G26" s="970"/>
      <c r="H26" s="971"/>
      <c r="I26" s="955">
        <f>ROUNDDOWN(F26*G26*H26,0)</f>
        <v>0</v>
      </c>
      <c r="J26" s="973"/>
      <c r="K26" s="974"/>
      <c r="L26" s="991"/>
    </row>
    <row r="27" spans="1:12" ht="16" customHeight="1" thickBot="1">
      <c r="A27" s="2208" t="s">
        <v>1502</v>
      </c>
      <c r="B27" s="2209"/>
      <c r="C27" s="2209"/>
      <c r="D27" s="2209"/>
      <c r="E27" s="2209"/>
      <c r="F27" s="2209"/>
      <c r="G27" s="2209"/>
      <c r="H27" s="2209"/>
      <c r="I27" s="1034">
        <f>ROUNDDOWN(SUM(I23:I26),-3)</f>
        <v>0</v>
      </c>
      <c r="J27" s="975"/>
      <c r="K27" s="976"/>
      <c r="L27" s="991"/>
    </row>
    <row r="28" spans="1:12" ht="16" customHeight="1">
      <c r="A28" s="2240" t="s">
        <v>1505</v>
      </c>
      <c r="B28" s="2213"/>
      <c r="C28" s="978"/>
      <c r="D28" s="979"/>
      <c r="E28" s="943"/>
      <c r="F28" s="979"/>
      <c r="G28" s="979"/>
      <c r="H28" s="980"/>
      <c r="I28" s="945">
        <f>ROUNDDOWN(F28*G28*H28,0)</f>
        <v>0</v>
      </c>
      <c r="J28" s="981"/>
      <c r="K28" s="982"/>
      <c r="L28" s="991"/>
    </row>
    <row r="29" spans="1:12" ht="16" customHeight="1">
      <c r="A29" s="2228"/>
      <c r="B29" s="2213"/>
      <c r="C29" s="963"/>
      <c r="D29" s="964"/>
      <c r="E29" s="948"/>
      <c r="F29" s="964"/>
      <c r="G29" s="964"/>
      <c r="H29" s="965"/>
      <c r="I29" s="950">
        <f>ROUNDDOWN(F29*G29*H29,0)</f>
        <v>0</v>
      </c>
      <c r="J29" s="967"/>
      <c r="K29" s="968"/>
      <c r="L29" s="991"/>
    </row>
    <row r="30" spans="1:12" ht="16" customHeight="1">
      <c r="A30" s="2228"/>
      <c r="B30" s="2213"/>
      <c r="C30" s="963"/>
      <c r="D30" s="964"/>
      <c r="E30" s="948"/>
      <c r="F30" s="964"/>
      <c r="G30" s="964"/>
      <c r="H30" s="965"/>
      <c r="I30" s="950">
        <f>ROUNDDOWN(F30*G30*H30,0)</f>
        <v>0</v>
      </c>
      <c r="J30" s="967"/>
      <c r="K30" s="968"/>
      <c r="L30" s="991"/>
    </row>
    <row r="31" spans="1:12" ht="16" customHeight="1" thickBot="1">
      <c r="A31" s="2241"/>
      <c r="B31" s="2214"/>
      <c r="C31" s="969"/>
      <c r="D31" s="970"/>
      <c r="E31" s="953"/>
      <c r="F31" s="970"/>
      <c r="G31" s="970"/>
      <c r="H31" s="971"/>
      <c r="I31" s="955">
        <f>ROUNDDOWN(F31*G31*H31,0)</f>
        <v>0</v>
      </c>
      <c r="J31" s="973"/>
      <c r="K31" s="974"/>
      <c r="L31" s="991"/>
    </row>
    <row r="32" spans="1:12" ht="16" customHeight="1" thickBot="1">
      <c r="A32" s="2208" t="s">
        <v>1502</v>
      </c>
      <c r="B32" s="2209"/>
      <c r="C32" s="2209"/>
      <c r="D32" s="2209"/>
      <c r="E32" s="2209"/>
      <c r="F32" s="2209"/>
      <c r="G32" s="2209"/>
      <c r="H32" s="2209"/>
      <c r="I32" s="1034">
        <f>ROUNDDOWN(SUM(I28:I31),-3)</f>
        <v>0</v>
      </c>
      <c r="J32" s="975"/>
      <c r="K32" s="976"/>
      <c r="L32" s="991"/>
    </row>
    <row r="33" spans="1:17" ht="16" customHeight="1">
      <c r="A33" s="2240" t="s">
        <v>1506</v>
      </c>
      <c r="B33" s="2213"/>
      <c r="C33" s="978"/>
      <c r="D33" s="979"/>
      <c r="E33" s="943"/>
      <c r="F33" s="979"/>
      <c r="G33" s="979"/>
      <c r="H33" s="980"/>
      <c r="I33" s="945">
        <f>ROUNDDOWN(F33*G33*H33,0)</f>
        <v>0</v>
      </c>
      <c r="J33" s="984"/>
      <c r="K33" s="977"/>
      <c r="L33" s="991"/>
    </row>
    <row r="34" spans="1:17" ht="16" customHeight="1">
      <c r="A34" s="2228"/>
      <c r="B34" s="2213"/>
      <c r="C34" s="963"/>
      <c r="D34" s="964"/>
      <c r="E34" s="948"/>
      <c r="F34" s="964"/>
      <c r="G34" s="964"/>
      <c r="H34" s="965"/>
      <c r="I34" s="950">
        <f>ROUNDDOWN(F34*G34*H34,0)</f>
        <v>0</v>
      </c>
      <c r="J34" s="985"/>
      <c r="K34" s="983"/>
      <c r="L34" s="991"/>
    </row>
    <row r="35" spans="1:17" ht="16" customHeight="1">
      <c r="A35" s="2228"/>
      <c r="B35" s="2213"/>
      <c r="C35" s="963"/>
      <c r="D35" s="964"/>
      <c r="E35" s="948"/>
      <c r="F35" s="964"/>
      <c r="G35" s="964"/>
      <c r="H35" s="965"/>
      <c r="I35" s="950">
        <f>ROUNDDOWN(F35*G35*H35,0)</f>
        <v>0</v>
      </c>
      <c r="J35" s="985"/>
      <c r="K35" s="983"/>
      <c r="L35" s="991"/>
    </row>
    <row r="36" spans="1:17" ht="16" customHeight="1" thickBot="1">
      <c r="A36" s="2229"/>
      <c r="B36" s="2214"/>
      <c r="C36" s="969"/>
      <c r="D36" s="970"/>
      <c r="E36" s="953"/>
      <c r="F36" s="970"/>
      <c r="H36" s="971"/>
      <c r="I36" s="955">
        <f>ROUNDDOWN(F36*G36*H36,0)</f>
        <v>0</v>
      </c>
      <c r="J36" s="986"/>
      <c r="K36" s="987"/>
      <c r="L36" s="991"/>
    </row>
    <row r="37" spans="1:17" ht="16" customHeight="1" thickBot="1">
      <c r="A37" s="2208" t="s">
        <v>1502</v>
      </c>
      <c r="B37" s="2209"/>
      <c r="C37" s="2209"/>
      <c r="D37" s="2209"/>
      <c r="E37" s="2209"/>
      <c r="F37" s="2209"/>
      <c r="G37" s="2209"/>
      <c r="H37" s="2209"/>
      <c r="I37" s="1034">
        <f>ROUNDDOWN(SUM(I33:I36),-3)</f>
        <v>0</v>
      </c>
      <c r="J37" s="975"/>
      <c r="K37" s="976"/>
      <c r="L37" s="991"/>
    </row>
    <row r="38" spans="1:17" ht="16" customHeight="1" thickBot="1">
      <c r="A38" s="2230" t="s">
        <v>1507</v>
      </c>
      <c r="B38" s="2231"/>
      <c r="C38" s="2231"/>
      <c r="D38" s="2231"/>
      <c r="E38" s="2231"/>
      <c r="F38" s="2231"/>
      <c r="G38" s="2231"/>
      <c r="H38" s="2231"/>
      <c r="I38" s="1035">
        <f>I22+I27+I32+I37</f>
        <v>0</v>
      </c>
      <c r="J38" s="988"/>
      <c r="K38" s="989"/>
      <c r="L38" s="991"/>
    </row>
    <row r="39" spans="1:17" ht="16" customHeight="1">
      <c r="A39" s="990"/>
      <c r="B39" s="914"/>
      <c r="C39" s="914"/>
      <c r="D39" s="914"/>
      <c r="E39" s="914"/>
      <c r="F39" s="914"/>
      <c r="G39" s="914"/>
      <c r="H39" s="914"/>
      <c r="I39" s="914"/>
      <c r="J39" s="991"/>
      <c r="K39" s="991"/>
      <c r="L39" s="991"/>
    </row>
    <row r="40" spans="1:17" ht="16" customHeight="1">
      <c r="A40" s="1014" t="s">
        <v>1508</v>
      </c>
    </row>
    <row r="41" spans="1:17" ht="16" customHeight="1">
      <c r="A41" s="999" t="s">
        <v>1518</v>
      </c>
      <c r="E41" s="938"/>
      <c r="I41" s="938"/>
      <c r="K41" s="933" t="s">
        <v>1494</v>
      </c>
    </row>
    <row r="42" spans="1:17" ht="16" customHeight="1" thickBot="1">
      <c r="A42" s="999" t="s">
        <v>1558</v>
      </c>
      <c r="E42" s="938"/>
      <c r="I42" s="997" t="s">
        <v>1493</v>
      </c>
    </row>
    <row r="43" spans="1:17" ht="16" customHeight="1">
      <c r="A43" s="2215" t="s">
        <v>1495</v>
      </c>
      <c r="B43" s="2232" t="s">
        <v>1516</v>
      </c>
      <c r="C43" s="2233" t="s">
        <v>1524</v>
      </c>
      <c r="D43" s="2234"/>
      <c r="E43" s="2234"/>
      <c r="F43" s="2234"/>
      <c r="G43" s="2234"/>
      <c r="H43" s="2234"/>
      <c r="I43" s="2235"/>
      <c r="J43" s="2215" t="s">
        <v>1498</v>
      </c>
      <c r="K43" s="2218" t="s">
        <v>1068</v>
      </c>
      <c r="L43" s="998"/>
    </row>
    <row r="44" spans="1:17" ht="16" customHeight="1">
      <c r="A44" s="2216"/>
      <c r="B44" s="2219"/>
      <c r="C44" s="2236" t="s">
        <v>1525</v>
      </c>
      <c r="D44" s="2237"/>
      <c r="E44" s="2238" t="s">
        <v>1526</v>
      </c>
      <c r="F44" s="1015" t="s">
        <v>1527</v>
      </c>
      <c r="G44" s="1015" t="s">
        <v>1069</v>
      </c>
      <c r="H44" s="1016" t="s">
        <v>1496</v>
      </c>
      <c r="I44" s="1017" t="s">
        <v>1497</v>
      </c>
      <c r="J44" s="2216"/>
      <c r="K44" s="2219"/>
      <c r="L44" s="998"/>
    </row>
    <row r="45" spans="1:17" ht="16" customHeight="1" thickBot="1">
      <c r="A45" s="2217"/>
      <c r="B45" s="2220"/>
      <c r="C45" s="1018" t="s">
        <v>1528</v>
      </c>
      <c r="D45" s="1019" t="s">
        <v>1529</v>
      </c>
      <c r="E45" s="2239"/>
      <c r="F45" s="939" t="s">
        <v>1499</v>
      </c>
      <c r="G45" s="939" t="s">
        <v>1500</v>
      </c>
      <c r="H45" s="940" t="s">
        <v>1501</v>
      </c>
      <c r="I45" s="941" t="s">
        <v>1530</v>
      </c>
      <c r="J45" s="2217"/>
      <c r="K45" s="2220"/>
      <c r="L45" s="998"/>
      <c r="M45" s="1036" t="s">
        <v>1534</v>
      </c>
      <c r="N45" s="1036"/>
      <c r="O45" s="1036"/>
      <c r="P45" s="1036"/>
      <c r="Q45" s="1036"/>
    </row>
    <row r="46" spans="1:17" ht="16" customHeight="1">
      <c r="A46" s="1037" t="s">
        <v>1535</v>
      </c>
      <c r="B46" s="2221" t="s">
        <v>1536</v>
      </c>
      <c r="C46" s="1000"/>
      <c r="D46" s="1001"/>
      <c r="E46" s="942"/>
      <c r="F46" s="1001"/>
      <c r="G46" s="1001"/>
      <c r="H46" s="1002"/>
      <c r="I46" s="1022">
        <f>ROUNDDOWN(F46*G46*H46,0)</f>
        <v>0</v>
      </c>
      <c r="J46" s="1003"/>
      <c r="K46" s="1004"/>
      <c r="L46" s="1038"/>
      <c r="M46" s="2206" t="s">
        <v>1537</v>
      </c>
      <c r="N46" s="2206"/>
      <c r="O46" s="2206"/>
      <c r="P46" s="2206"/>
      <c r="Q46" s="2206"/>
    </row>
    <row r="47" spans="1:17" ht="16" customHeight="1">
      <c r="A47" s="1040" t="s">
        <v>1538</v>
      </c>
      <c r="B47" s="2222"/>
      <c r="C47" s="1024" t="s">
        <v>0</v>
      </c>
      <c r="D47" s="1025"/>
      <c r="E47" s="947" t="s">
        <v>1539</v>
      </c>
      <c r="F47" s="947">
        <v>1041</v>
      </c>
      <c r="G47" s="947">
        <v>1</v>
      </c>
      <c r="H47" s="949">
        <v>5</v>
      </c>
      <c r="I47" s="1026">
        <f>ROUNDDOWN(F47*G47*H47,0)</f>
        <v>5205</v>
      </c>
      <c r="J47" s="1027" t="s">
        <v>1540</v>
      </c>
      <c r="K47" s="2224" t="s">
        <v>1541</v>
      </c>
      <c r="L47" s="998"/>
      <c r="M47" s="1036"/>
      <c r="N47" s="1041" t="s">
        <v>1542</v>
      </c>
      <c r="O47" s="1042">
        <v>100000</v>
      </c>
      <c r="P47" s="1036" t="s">
        <v>1543</v>
      </c>
      <c r="Q47" s="1036"/>
    </row>
    <row r="48" spans="1:17" ht="16" customHeight="1">
      <c r="A48" s="1043" t="s">
        <v>1544</v>
      </c>
      <c r="B48" s="2222"/>
      <c r="C48" s="1005"/>
      <c r="D48" s="1006"/>
      <c r="E48" s="947"/>
      <c r="F48" s="1006"/>
      <c r="G48" s="1006"/>
      <c r="H48" s="1007"/>
      <c r="I48" s="1044">
        <f>ROUNDDOWN(F48*G48*H48,0)</f>
        <v>0</v>
      </c>
      <c r="J48" s="1008"/>
      <c r="K48" s="2225"/>
      <c r="L48" s="998"/>
      <c r="M48" s="1036"/>
      <c r="N48" s="1041" t="s">
        <v>1545</v>
      </c>
      <c r="O48" s="1036">
        <v>8</v>
      </c>
      <c r="P48" s="1036" t="s">
        <v>1546</v>
      </c>
      <c r="Q48" s="1036"/>
    </row>
    <row r="49" spans="1:17" ht="16" customHeight="1" thickBot="1">
      <c r="A49" s="1045"/>
      <c r="B49" s="2223"/>
      <c r="C49" s="1009"/>
      <c r="D49" s="1010"/>
      <c r="E49" s="952"/>
      <c r="F49" s="1010"/>
      <c r="G49" s="1010"/>
      <c r="H49" s="1011"/>
      <c r="I49" s="1046">
        <f>ROUNDDOWN(F49*G49*H49,0)</f>
        <v>0</v>
      </c>
      <c r="J49" s="1012"/>
      <c r="K49" s="1013"/>
      <c r="L49" s="998"/>
      <c r="M49" s="1036"/>
      <c r="N49" s="2207" t="s">
        <v>1547</v>
      </c>
      <c r="O49" s="2207"/>
      <c r="P49" s="2207"/>
      <c r="Q49" s="1036"/>
    </row>
    <row r="50" spans="1:17" ht="16" customHeight="1" thickBot="1">
      <c r="A50" s="2226" t="s">
        <v>1502</v>
      </c>
      <c r="B50" s="2227"/>
      <c r="C50" s="2227"/>
      <c r="D50" s="2227"/>
      <c r="E50" s="2227"/>
      <c r="F50" s="2227"/>
      <c r="G50" s="2227"/>
      <c r="H50" s="2227"/>
      <c r="I50" s="1032">
        <f>ROUNDDOWN(SUM(I46:I49),-3)</f>
        <v>5000</v>
      </c>
      <c r="J50" s="957"/>
      <c r="K50" s="1033"/>
      <c r="L50" s="991"/>
      <c r="M50" s="1047" t="s">
        <v>1548</v>
      </c>
      <c r="N50" s="1036" t="s">
        <v>1549</v>
      </c>
      <c r="O50" s="1036"/>
      <c r="P50" s="1036"/>
      <c r="Q50" s="1036"/>
    </row>
    <row r="51" spans="1:17" ht="16" customHeight="1">
      <c r="A51" s="2210" t="s">
        <v>1509</v>
      </c>
      <c r="B51" s="2213"/>
      <c r="C51" s="978"/>
      <c r="D51" s="979"/>
      <c r="E51" s="943"/>
      <c r="F51" s="979"/>
      <c r="G51" s="979"/>
      <c r="H51" s="980"/>
      <c r="I51" s="945">
        <f>ROUNDDOWN(F51*G51*H51,0)</f>
        <v>0</v>
      </c>
      <c r="J51" s="992"/>
      <c r="K51" s="981"/>
      <c r="L51" s="991"/>
      <c r="M51" s="1036"/>
      <c r="N51" s="1036"/>
      <c r="O51" s="1036"/>
      <c r="P51" s="1036"/>
      <c r="Q51" s="1039" t="s">
        <v>1550</v>
      </c>
    </row>
    <row r="52" spans="1:17" ht="16" customHeight="1">
      <c r="A52" s="2228"/>
      <c r="B52" s="2213"/>
      <c r="C52" s="963"/>
      <c r="D52" s="964"/>
      <c r="E52" s="948"/>
      <c r="F52" s="964"/>
      <c r="G52" s="964"/>
      <c r="H52" s="965"/>
      <c r="I52" s="950">
        <f>ROUNDDOWN(F52*G52*H52,0)</f>
        <v>0</v>
      </c>
      <c r="J52" s="993"/>
      <c r="K52" s="967"/>
      <c r="L52" s="991"/>
      <c r="M52" s="1047" t="s">
        <v>1551</v>
      </c>
      <c r="N52" s="1036" t="s">
        <v>1552</v>
      </c>
      <c r="O52" s="1036"/>
      <c r="P52" s="1036"/>
      <c r="Q52" s="1036"/>
    </row>
    <row r="53" spans="1:17" ht="16" customHeight="1">
      <c r="A53" s="2228"/>
      <c r="B53" s="2213"/>
      <c r="C53" s="963"/>
      <c r="D53" s="964"/>
      <c r="E53" s="948"/>
      <c r="F53" s="964"/>
      <c r="G53" s="964"/>
      <c r="H53" s="965"/>
      <c r="I53" s="966">
        <f>ROUNDDOWN(F53*G53*H53,0)</f>
        <v>0</v>
      </c>
      <c r="J53" s="993"/>
      <c r="K53" s="967"/>
      <c r="L53" s="991"/>
      <c r="M53" s="1036"/>
      <c r="N53" s="1036"/>
      <c r="O53" s="1048" t="s">
        <v>1553</v>
      </c>
      <c r="P53" s="1036" t="s">
        <v>1554</v>
      </c>
      <c r="Q53" s="1039" t="s">
        <v>1555</v>
      </c>
    </row>
    <row r="54" spans="1:17" ht="16" customHeight="1" thickBot="1">
      <c r="A54" s="2229"/>
      <c r="B54" s="2214"/>
      <c r="C54" s="969"/>
      <c r="D54" s="970"/>
      <c r="E54" s="953"/>
      <c r="F54" s="970"/>
      <c r="G54" s="970"/>
      <c r="H54" s="971"/>
      <c r="I54" s="972">
        <f>ROUNDDOWN(F54*G54*H54,0)</f>
        <v>0</v>
      </c>
      <c r="J54" s="994"/>
      <c r="K54" s="973"/>
      <c r="L54" s="991"/>
    </row>
    <row r="55" spans="1:17" ht="16" customHeight="1" thickBot="1">
      <c r="A55" s="2208" t="s">
        <v>1502</v>
      </c>
      <c r="B55" s="2209"/>
      <c r="C55" s="2209"/>
      <c r="D55" s="2209"/>
      <c r="E55" s="2209"/>
      <c r="F55" s="2209"/>
      <c r="G55" s="2209"/>
      <c r="H55" s="2209"/>
      <c r="I55" s="1034">
        <f>ROUNDDOWN(SUM(I51:I54),-3)</f>
        <v>0</v>
      </c>
      <c r="J55" s="975"/>
      <c r="K55" s="976"/>
      <c r="L55" s="991"/>
    </row>
    <row r="56" spans="1:17" ht="16" customHeight="1">
      <c r="A56" s="2210" t="s">
        <v>1510</v>
      </c>
      <c r="B56" s="2213"/>
      <c r="C56" s="978"/>
      <c r="D56" s="979"/>
      <c r="E56" s="943"/>
      <c r="F56" s="979"/>
      <c r="G56" s="979"/>
      <c r="H56" s="980"/>
      <c r="I56" s="945">
        <f>ROUNDDOWN(F56*G56*H56,0)</f>
        <v>0</v>
      </c>
      <c r="J56" s="992"/>
      <c r="K56" s="981"/>
      <c r="L56" s="991"/>
    </row>
    <row r="57" spans="1:17" ht="16" customHeight="1">
      <c r="A57" s="2211"/>
      <c r="B57" s="2213"/>
      <c r="C57" s="963"/>
      <c r="D57" s="964"/>
      <c r="E57" s="948"/>
      <c r="F57" s="964"/>
      <c r="G57" s="964"/>
      <c r="H57" s="965"/>
      <c r="I57" s="950">
        <f>ROUNDDOWN(F57*G57*H57,0)</f>
        <v>0</v>
      </c>
      <c r="J57" s="993"/>
      <c r="K57" s="967"/>
      <c r="L57" s="991"/>
    </row>
    <row r="58" spans="1:17" ht="16" customHeight="1">
      <c r="A58" s="2211"/>
      <c r="B58" s="2213"/>
      <c r="C58" s="963"/>
      <c r="D58" s="964"/>
      <c r="E58" s="948"/>
      <c r="F58" s="964"/>
      <c r="G58" s="964"/>
      <c r="H58" s="965"/>
      <c r="I58" s="966">
        <f>ROUNDDOWN(F58*G58*H58,0)</f>
        <v>0</v>
      </c>
      <c r="J58" s="993"/>
      <c r="K58" s="967"/>
      <c r="L58" s="991"/>
    </row>
    <row r="59" spans="1:17" ht="16" customHeight="1" thickBot="1">
      <c r="A59" s="2212"/>
      <c r="B59" s="2214"/>
      <c r="C59" s="969"/>
      <c r="D59" s="970"/>
      <c r="E59" s="953"/>
      <c r="F59" s="970"/>
      <c r="G59" s="970"/>
      <c r="H59" s="971"/>
      <c r="I59" s="972">
        <f>ROUNDDOWN(F59*G59*H59,0)</f>
        <v>0</v>
      </c>
      <c r="J59" s="994"/>
      <c r="K59" s="973"/>
      <c r="L59" s="991"/>
    </row>
    <row r="60" spans="1:17" ht="16" customHeight="1" thickBot="1">
      <c r="A60" s="2208" t="s">
        <v>1502</v>
      </c>
      <c r="B60" s="2209"/>
      <c r="C60" s="2209"/>
      <c r="D60" s="2209"/>
      <c r="E60" s="2209"/>
      <c r="F60" s="2209"/>
      <c r="G60" s="2209"/>
      <c r="H60" s="2209"/>
      <c r="I60" s="1034">
        <f>ROUNDDOWN(SUM(I56:I59),-3)</f>
        <v>0</v>
      </c>
      <c r="J60" s="975"/>
      <c r="K60" s="976"/>
      <c r="L60" s="991"/>
    </row>
    <row r="61" spans="1:17" ht="16" customHeight="1" thickBot="1">
      <c r="A61" s="2230" t="s">
        <v>1511</v>
      </c>
      <c r="B61" s="2231"/>
      <c r="C61" s="2231"/>
      <c r="D61" s="2231"/>
      <c r="E61" s="2231"/>
      <c r="F61" s="2231"/>
      <c r="G61" s="2231"/>
      <c r="H61" s="2231"/>
      <c r="I61" s="1035">
        <f>I55+I60</f>
        <v>0</v>
      </c>
      <c r="J61" s="995"/>
      <c r="K61" s="988"/>
      <c r="L61" s="991"/>
    </row>
    <row r="62" spans="1:17" ht="16" customHeight="1"/>
    <row r="63" spans="1:17" ht="16" customHeight="1" thickBot="1">
      <c r="A63" s="1014" t="s">
        <v>1512</v>
      </c>
      <c r="E63" s="938"/>
      <c r="I63" s="997" t="s">
        <v>1493</v>
      </c>
      <c r="K63" s="933" t="s">
        <v>1494</v>
      </c>
    </row>
    <row r="64" spans="1:17" ht="16" customHeight="1">
      <c r="A64" s="2215" t="s">
        <v>1495</v>
      </c>
      <c r="B64" s="2232" t="s">
        <v>1516</v>
      </c>
      <c r="C64" s="2233" t="s">
        <v>1524</v>
      </c>
      <c r="D64" s="2234"/>
      <c r="E64" s="2234"/>
      <c r="F64" s="2234"/>
      <c r="G64" s="2234"/>
      <c r="H64" s="2234"/>
      <c r="I64" s="2235"/>
      <c r="J64" s="2215" t="s">
        <v>1498</v>
      </c>
      <c r="K64" s="2218" t="s">
        <v>1068</v>
      </c>
      <c r="L64" s="998"/>
    </row>
    <row r="65" spans="1:12" ht="16" customHeight="1">
      <c r="A65" s="2216"/>
      <c r="B65" s="2219"/>
      <c r="C65" s="2236" t="s">
        <v>1525</v>
      </c>
      <c r="D65" s="2237"/>
      <c r="E65" s="2238" t="s">
        <v>1526</v>
      </c>
      <c r="F65" s="1015" t="s">
        <v>1527</v>
      </c>
      <c r="G65" s="1015" t="s">
        <v>1069</v>
      </c>
      <c r="H65" s="1016" t="s">
        <v>1496</v>
      </c>
      <c r="I65" s="1017" t="s">
        <v>1497</v>
      </c>
      <c r="J65" s="2216"/>
      <c r="K65" s="2219"/>
      <c r="L65" s="998"/>
    </row>
    <row r="66" spans="1:12" ht="16" customHeight="1" thickBot="1">
      <c r="A66" s="2217"/>
      <c r="B66" s="2220"/>
      <c r="C66" s="1018" t="s">
        <v>1528</v>
      </c>
      <c r="D66" s="1019" t="s">
        <v>1529</v>
      </c>
      <c r="E66" s="2239"/>
      <c r="F66" s="939" t="s">
        <v>1499</v>
      </c>
      <c r="G66" s="939" t="s">
        <v>1500</v>
      </c>
      <c r="H66" s="940" t="s">
        <v>1501</v>
      </c>
      <c r="I66" s="941" t="s">
        <v>1530</v>
      </c>
      <c r="J66" s="2217"/>
      <c r="K66" s="2220"/>
      <c r="L66" s="998"/>
    </row>
    <row r="67" spans="1:12" ht="16" customHeight="1">
      <c r="A67" s="2249"/>
      <c r="B67" s="2213"/>
      <c r="C67" s="978"/>
      <c r="D67" s="979"/>
      <c r="E67" s="943"/>
      <c r="F67" s="979"/>
      <c r="G67" s="979"/>
      <c r="H67" s="980"/>
      <c r="I67" s="945">
        <f>ROUNDDOWN(F67*G67*H67,0)</f>
        <v>0</v>
      </c>
      <c r="J67" s="992"/>
      <c r="K67" s="981"/>
      <c r="L67" s="991"/>
    </row>
    <row r="68" spans="1:12" ht="16" customHeight="1">
      <c r="A68" s="2211"/>
      <c r="B68" s="2213"/>
      <c r="C68" s="963"/>
      <c r="D68" s="964"/>
      <c r="E68" s="948"/>
      <c r="F68" s="964"/>
      <c r="G68" s="964"/>
      <c r="H68" s="965"/>
      <c r="I68" s="950">
        <f>ROUNDDOWN(F68*G68*H68,0)</f>
        <v>0</v>
      </c>
      <c r="J68" s="993"/>
      <c r="K68" s="967"/>
      <c r="L68" s="1049"/>
    </row>
    <row r="69" spans="1:12" ht="16" customHeight="1">
      <c r="A69" s="2211"/>
      <c r="B69" s="2213"/>
      <c r="C69" s="963"/>
      <c r="D69" s="964"/>
      <c r="E69" s="948"/>
      <c r="F69" s="964"/>
      <c r="G69" s="964"/>
      <c r="H69" s="965"/>
      <c r="I69" s="966">
        <f>ROUNDDOWN(F69*G69*H69,0)</f>
        <v>0</v>
      </c>
      <c r="J69" s="993"/>
      <c r="K69" s="967"/>
      <c r="L69" s="991"/>
    </row>
    <row r="70" spans="1:12" ht="16" customHeight="1" thickBot="1">
      <c r="A70" s="2212"/>
      <c r="B70" s="2214"/>
      <c r="C70" s="969"/>
      <c r="D70" s="970"/>
      <c r="E70" s="953"/>
      <c r="F70" s="970"/>
      <c r="G70" s="970"/>
      <c r="H70" s="971"/>
      <c r="I70" s="972">
        <f>ROUNDDOWN(F70*G70*H70,0)</f>
        <v>0</v>
      </c>
      <c r="J70" s="994"/>
      <c r="K70" s="973"/>
      <c r="L70" s="991"/>
    </row>
    <row r="71" spans="1:12" ht="16" customHeight="1" thickBot="1">
      <c r="A71" s="2208" t="s">
        <v>1519</v>
      </c>
      <c r="B71" s="2209"/>
      <c r="C71" s="2209"/>
      <c r="D71" s="2209"/>
      <c r="E71" s="2209"/>
      <c r="F71" s="2209"/>
      <c r="G71" s="2209"/>
      <c r="H71" s="2209"/>
      <c r="I71" s="1034">
        <f>ROUNDDOWN(SUM(I67:I70),-3)</f>
        <v>0</v>
      </c>
      <c r="J71" s="975"/>
      <c r="K71" s="976"/>
      <c r="L71" s="991"/>
    </row>
    <row r="72" spans="1:12" ht="16" customHeight="1" thickBot="1">
      <c r="A72" s="2230" t="s">
        <v>1513</v>
      </c>
      <c r="B72" s="2231"/>
      <c r="C72" s="2231"/>
      <c r="D72" s="2231"/>
      <c r="E72" s="2231"/>
      <c r="F72" s="2231"/>
      <c r="G72" s="2231"/>
      <c r="H72" s="2231"/>
      <c r="I72" s="1035">
        <f>I61+I71</f>
        <v>0</v>
      </c>
      <c r="J72" s="995"/>
      <c r="K72" s="988"/>
      <c r="L72" s="991"/>
    </row>
    <row r="73" spans="1:12" ht="16" customHeight="1" thickBot="1"/>
    <row r="74" spans="1:12" ht="16" customHeight="1" thickBot="1">
      <c r="A74" s="2247" t="s">
        <v>1514</v>
      </c>
      <c r="B74" s="2248"/>
      <c r="C74" s="2248"/>
      <c r="D74" s="2248"/>
      <c r="E74" s="2248"/>
      <c r="F74" s="2248"/>
      <c r="G74" s="2248"/>
      <c r="H74" s="2248"/>
      <c r="I74" s="1050">
        <f>I38+I72</f>
        <v>0</v>
      </c>
      <c r="J74" s="996"/>
      <c r="K74" s="975"/>
      <c r="L74" s="991"/>
    </row>
  </sheetData>
  <mergeCells count="55">
    <mergeCell ref="A74:H74"/>
    <mergeCell ref="K64:K66"/>
    <mergeCell ref="C65:D65"/>
    <mergeCell ref="E65:E66"/>
    <mergeCell ref="A67:A70"/>
    <mergeCell ref="B67:B70"/>
    <mergeCell ref="A72:H72"/>
    <mergeCell ref="J64:J66"/>
    <mergeCell ref="A71:H71"/>
    <mergeCell ref="A32:H32"/>
    <mergeCell ref="A33:A36"/>
    <mergeCell ref="B33:B36"/>
    <mergeCell ref="A61:H61"/>
    <mergeCell ref="A64:A66"/>
    <mergeCell ref="B64:B66"/>
    <mergeCell ref="C64:I64"/>
    <mergeCell ref="A51:A54"/>
    <mergeCell ref="B51:B54"/>
    <mergeCell ref="A60:H60"/>
    <mergeCell ref="B2:J2"/>
    <mergeCell ref="A10:A12"/>
    <mergeCell ref="B10:B12"/>
    <mergeCell ref="C10:I10"/>
    <mergeCell ref="J10:J12"/>
    <mergeCell ref="K10:K12"/>
    <mergeCell ref="C11:D11"/>
    <mergeCell ref="E11:E12"/>
    <mergeCell ref="A13:A16"/>
    <mergeCell ref="B13:B16"/>
    <mergeCell ref="A17:H17"/>
    <mergeCell ref="A18:A21"/>
    <mergeCell ref="A37:H37"/>
    <mergeCell ref="A38:H38"/>
    <mergeCell ref="A43:A45"/>
    <mergeCell ref="B43:B45"/>
    <mergeCell ref="C43:I43"/>
    <mergeCell ref="C44:D44"/>
    <mergeCell ref="E44:E45"/>
    <mergeCell ref="B18:B21"/>
    <mergeCell ref="A22:H22"/>
    <mergeCell ref="A23:A26"/>
    <mergeCell ref="B23:B26"/>
    <mergeCell ref="A27:H27"/>
    <mergeCell ref="A28:A31"/>
    <mergeCell ref="B28:B31"/>
    <mergeCell ref="J43:J45"/>
    <mergeCell ref="K43:K45"/>
    <mergeCell ref="B46:B49"/>
    <mergeCell ref="K47:K48"/>
    <mergeCell ref="A50:H50"/>
    <mergeCell ref="M46:Q46"/>
    <mergeCell ref="N49:P49"/>
    <mergeCell ref="A55:H55"/>
    <mergeCell ref="A56:A59"/>
    <mergeCell ref="B56:B59"/>
  </mergeCells>
  <phoneticPr fontId="2"/>
  <pageMargins left="0.70866141732283472" right="0.11811023622047245" top="0.55118110236220474" bottom="0.35433070866141736" header="0.31496062992125984" footer="0.31496062992125984"/>
  <pageSetup paperSize="9" scale="6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0">
    <tabColor rgb="FF9BC2E6"/>
  </sheetPr>
  <dimension ref="A1:E87"/>
  <sheetViews>
    <sheetView showGridLines="0" view="pageBreakPreview" zoomScale="80" zoomScaleNormal="95" zoomScaleSheetLayoutView="80" workbookViewId="0"/>
  </sheetViews>
  <sheetFormatPr defaultColWidth="9" defaultRowHeight="13"/>
  <cols>
    <col min="1" max="1" width="15" style="529" customWidth="1"/>
    <col min="2" max="2" width="16.08984375" style="529" bestFit="1" customWidth="1"/>
    <col min="3" max="4" width="9" style="529"/>
    <col min="5" max="5" width="38.6328125" style="529" customWidth="1"/>
    <col min="6" max="16384" width="9" style="529"/>
  </cols>
  <sheetData>
    <row r="1" spans="1:5">
      <c r="A1" s="528"/>
    </row>
    <row r="2" spans="1:5" ht="16.5">
      <c r="A2" s="2267" t="s">
        <v>799</v>
      </c>
      <c r="B2" s="2267"/>
      <c r="C2" s="2267"/>
      <c r="D2" s="2267"/>
      <c r="E2" s="2267"/>
    </row>
    <row r="4" spans="1:5" ht="20.25" customHeight="1">
      <c r="A4" s="530" t="s">
        <v>800</v>
      </c>
      <c r="B4" s="2282" t="str">
        <f>入力用!B6</f>
        <v>■■事業 ●●地区 ▲-▲工区</v>
      </c>
      <c r="C4" s="2283"/>
      <c r="D4" s="530" t="s">
        <v>801</v>
      </c>
      <c r="E4" s="530">
        <f>入力用!B20</f>
        <v>0</v>
      </c>
    </row>
    <row r="5" spans="1:5" ht="20.25" customHeight="1">
      <c r="A5" s="531" t="s">
        <v>802</v>
      </c>
      <c r="B5" s="531" t="s">
        <v>803</v>
      </c>
      <c r="C5" s="2284" t="s">
        <v>804</v>
      </c>
      <c r="D5" s="2284"/>
      <c r="E5" s="2284"/>
    </row>
    <row r="6" spans="1:5">
      <c r="A6" s="532"/>
      <c r="B6" s="533"/>
      <c r="C6" s="2268"/>
      <c r="D6" s="2268"/>
      <c r="E6" s="2269"/>
    </row>
    <row r="7" spans="1:5">
      <c r="A7" s="532" t="s">
        <v>805</v>
      </c>
      <c r="B7" s="532" t="s">
        <v>806</v>
      </c>
      <c r="C7" s="2268" t="s">
        <v>807</v>
      </c>
      <c r="D7" s="2268"/>
      <c r="E7" s="2269"/>
    </row>
    <row r="8" spans="1:5">
      <c r="A8" s="532"/>
      <c r="B8" s="532"/>
      <c r="C8" s="2268" t="s">
        <v>808</v>
      </c>
      <c r="D8" s="2268"/>
      <c r="E8" s="2269"/>
    </row>
    <row r="9" spans="1:5">
      <c r="A9" s="532"/>
      <c r="B9" s="532"/>
      <c r="C9" s="2268" t="s">
        <v>809</v>
      </c>
      <c r="D9" s="2268"/>
      <c r="E9" s="2269"/>
    </row>
    <row r="10" spans="1:5">
      <c r="A10" s="2281" t="s">
        <v>810</v>
      </c>
      <c r="B10" s="532"/>
      <c r="C10" s="2268" t="s">
        <v>811</v>
      </c>
      <c r="D10" s="2268"/>
      <c r="E10" s="2269"/>
    </row>
    <row r="11" spans="1:5">
      <c r="A11" s="2281"/>
      <c r="B11" s="532"/>
      <c r="C11" s="2268" t="s">
        <v>812</v>
      </c>
      <c r="D11" s="2268"/>
      <c r="E11" s="2269"/>
    </row>
    <row r="12" spans="1:5">
      <c r="A12" s="2281"/>
      <c r="B12" s="532"/>
      <c r="C12" s="2268" t="s">
        <v>813</v>
      </c>
      <c r="D12" s="2268"/>
      <c r="E12" s="2269"/>
    </row>
    <row r="13" spans="1:5">
      <c r="A13" s="532"/>
      <c r="B13" s="534"/>
      <c r="C13" s="2275"/>
      <c r="D13" s="2275"/>
      <c r="E13" s="2276"/>
    </row>
    <row r="14" spans="1:5">
      <c r="A14" s="532"/>
      <c r="B14" s="534"/>
      <c r="C14" s="2275"/>
      <c r="D14" s="2275"/>
      <c r="E14" s="2276"/>
    </row>
    <row r="15" spans="1:5">
      <c r="A15" s="532"/>
      <c r="B15" s="533"/>
      <c r="C15" s="2279"/>
      <c r="D15" s="2279"/>
      <c r="E15" s="2280"/>
    </row>
    <row r="16" spans="1:5">
      <c r="A16" s="532"/>
      <c r="B16" s="532" t="s">
        <v>814</v>
      </c>
      <c r="C16" s="2268" t="s">
        <v>815</v>
      </c>
      <c r="D16" s="2268"/>
      <c r="E16" s="2269"/>
    </row>
    <row r="17" spans="1:5">
      <c r="A17" s="532"/>
      <c r="B17" s="532"/>
      <c r="C17" s="2268" t="s">
        <v>816</v>
      </c>
      <c r="D17" s="2268"/>
      <c r="E17" s="2269"/>
    </row>
    <row r="18" spans="1:5">
      <c r="A18" s="534"/>
      <c r="B18" s="532"/>
      <c r="C18" s="2268" t="s">
        <v>817</v>
      </c>
      <c r="D18" s="2268"/>
      <c r="E18" s="2269"/>
    </row>
    <row r="19" spans="1:5">
      <c r="A19" s="534"/>
      <c r="B19" s="532"/>
      <c r="C19" s="2268" t="s">
        <v>818</v>
      </c>
      <c r="D19" s="2268"/>
      <c r="E19" s="2269"/>
    </row>
    <row r="20" spans="1:5">
      <c r="A20" s="534"/>
      <c r="B20" s="532"/>
      <c r="C20" s="2268" t="s">
        <v>819</v>
      </c>
      <c r="D20" s="2268"/>
      <c r="E20" s="2269"/>
    </row>
    <row r="21" spans="1:5">
      <c r="A21" s="534"/>
      <c r="B21" s="532"/>
      <c r="C21" s="2275"/>
      <c r="D21" s="2275"/>
      <c r="E21" s="2276"/>
    </row>
    <row r="22" spans="1:5">
      <c r="A22" s="534"/>
      <c r="B22" s="535"/>
      <c r="C22" s="2273"/>
      <c r="D22" s="2273"/>
      <c r="E22" s="2274"/>
    </row>
    <row r="23" spans="1:5">
      <c r="A23" s="534"/>
      <c r="B23" s="532"/>
      <c r="C23" s="2268"/>
      <c r="D23" s="2268"/>
      <c r="E23" s="2269"/>
    </row>
    <row r="24" spans="1:5">
      <c r="A24" s="534"/>
      <c r="B24" s="532" t="s">
        <v>820</v>
      </c>
      <c r="C24" s="2268" t="s">
        <v>821</v>
      </c>
      <c r="D24" s="2268"/>
      <c r="E24" s="2269"/>
    </row>
    <row r="25" spans="1:5">
      <c r="A25" s="534"/>
      <c r="B25" s="532"/>
      <c r="C25" s="2268" t="s">
        <v>822</v>
      </c>
      <c r="D25" s="2268"/>
      <c r="E25" s="2269"/>
    </row>
    <row r="26" spans="1:5">
      <c r="A26" s="534"/>
      <c r="B26" s="532"/>
      <c r="C26" s="2268" t="s">
        <v>823</v>
      </c>
      <c r="D26" s="2268"/>
      <c r="E26" s="2269"/>
    </row>
    <row r="27" spans="1:5">
      <c r="A27" s="534"/>
      <c r="B27" s="532"/>
      <c r="C27" s="2268" t="s">
        <v>824</v>
      </c>
      <c r="D27" s="2268"/>
      <c r="E27" s="2269"/>
    </row>
    <row r="28" spans="1:5">
      <c r="A28" s="534"/>
      <c r="B28" s="532"/>
      <c r="C28" s="2277"/>
      <c r="D28" s="2277"/>
      <c r="E28" s="2278"/>
    </row>
    <row r="29" spans="1:5">
      <c r="A29" s="534"/>
      <c r="B29" s="533"/>
      <c r="C29" s="2279"/>
      <c r="D29" s="2279"/>
      <c r="E29" s="2280"/>
    </row>
    <row r="30" spans="1:5">
      <c r="A30" s="534"/>
      <c r="B30" s="532" t="s">
        <v>825</v>
      </c>
      <c r="C30" s="2268" t="s">
        <v>826</v>
      </c>
      <c r="D30" s="2268"/>
      <c r="E30" s="2269"/>
    </row>
    <row r="31" spans="1:5">
      <c r="A31" s="534"/>
      <c r="B31" s="532"/>
      <c r="C31" s="2268" t="s">
        <v>827</v>
      </c>
      <c r="D31" s="2268"/>
      <c r="E31" s="2269"/>
    </row>
    <row r="32" spans="1:5">
      <c r="A32" s="534"/>
      <c r="B32" s="532"/>
      <c r="C32" s="2268" t="s">
        <v>828</v>
      </c>
      <c r="D32" s="2268"/>
      <c r="E32" s="2269"/>
    </row>
    <row r="33" spans="1:5">
      <c r="A33" s="534"/>
      <c r="B33" s="532"/>
      <c r="C33" s="2268" t="s">
        <v>829</v>
      </c>
      <c r="D33" s="2268"/>
      <c r="E33" s="2269"/>
    </row>
    <row r="34" spans="1:5">
      <c r="A34" s="534"/>
      <c r="B34" s="535"/>
      <c r="C34" s="2270" t="s">
        <v>830</v>
      </c>
      <c r="D34" s="2270"/>
      <c r="E34" s="2271"/>
    </row>
    <row r="35" spans="1:5">
      <c r="A35" s="533"/>
      <c r="B35" s="532"/>
      <c r="C35" s="2268"/>
      <c r="D35" s="2268"/>
      <c r="E35" s="2269"/>
    </row>
    <row r="36" spans="1:5">
      <c r="A36" s="532" t="s">
        <v>831</v>
      </c>
      <c r="B36" s="532" t="s">
        <v>832</v>
      </c>
      <c r="C36" s="2268" t="s">
        <v>833</v>
      </c>
      <c r="D36" s="2268"/>
      <c r="E36" s="2269"/>
    </row>
    <row r="37" spans="1:5">
      <c r="A37" s="532"/>
      <c r="B37" s="532"/>
      <c r="C37" s="2268" t="s">
        <v>834</v>
      </c>
      <c r="D37" s="2268"/>
      <c r="E37" s="2269"/>
    </row>
    <row r="38" spans="1:5">
      <c r="A38" s="2272" t="s">
        <v>835</v>
      </c>
      <c r="B38" s="532"/>
      <c r="C38" s="2268" t="s">
        <v>836</v>
      </c>
      <c r="D38" s="2268"/>
      <c r="E38" s="2269"/>
    </row>
    <row r="39" spans="1:5">
      <c r="A39" s="2272"/>
      <c r="B39" s="532"/>
      <c r="C39" s="2268" t="s">
        <v>837</v>
      </c>
      <c r="D39" s="2268"/>
      <c r="E39" s="2269"/>
    </row>
    <row r="40" spans="1:5">
      <c r="A40" s="2272"/>
      <c r="B40" s="532"/>
      <c r="C40" s="2268"/>
      <c r="D40" s="2268"/>
      <c r="E40" s="2269"/>
    </row>
    <row r="41" spans="1:5">
      <c r="A41" s="536"/>
      <c r="B41" s="535"/>
      <c r="C41" s="2273"/>
      <c r="D41" s="2273"/>
      <c r="E41" s="2274"/>
    </row>
    <row r="42" spans="1:5" s="538" customFormat="1">
      <c r="A42" s="537"/>
    </row>
    <row r="43" spans="1:5" s="538" customFormat="1" ht="16.5">
      <c r="A43" s="2267" t="s">
        <v>799</v>
      </c>
      <c r="B43" s="2267"/>
      <c r="C43" s="2267"/>
      <c r="D43" s="2267"/>
      <c r="E43" s="2267"/>
    </row>
    <row r="44" spans="1:5" s="538" customFormat="1"/>
    <row r="45" spans="1:5" s="538" customFormat="1" ht="13.5" customHeight="1">
      <c r="A45" s="531" t="s">
        <v>838</v>
      </c>
      <c r="B45" s="2250" t="str">
        <f>入力用!B6</f>
        <v>■■事業 ●●地区 ▲-▲工区</v>
      </c>
      <c r="C45" s="2251"/>
      <c r="D45" s="2251"/>
      <c r="E45" s="2252"/>
    </row>
    <row r="46" spans="1:5" s="538" customFormat="1">
      <c r="A46" s="531" t="s">
        <v>802</v>
      </c>
      <c r="B46" s="531"/>
      <c r="C46" s="531" t="s">
        <v>803</v>
      </c>
      <c r="D46" s="2253"/>
      <c r="E46" s="2254"/>
    </row>
    <row r="47" spans="1:5" s="538" customFormat="1">
      <c r="A47" s="539" t="s">
        <v>839</v>
      </c>
      <c r="B47" s="2255"/>
      <c r="C47" s="2256"/>
      <c r="D47" s="2256"/>
      <c r="E47" s="2257"/>
    </row>
    <row r="48" spans="1:5" s="538" customFormat="1">
      <c r="A48" s="2258" t="s">
        <v>840</v>
      </c>
      <c r="B48" s="2259"/>
      <c r="C48" s="2259"/>
      <c r="D48" s="2259"/>
      <c r="E48" s="2260"/>
    </row>
    <row r="49" spans="1:5" s="538" customFormat="1">
      <c r="A49" s="2261"/>
      <c r="B49" s="2262"/>
      <c r="C49" s="2262"/>
      <c r="D49" s="2262"/>
      <c r="E49" s="2263"/>
    </row>
    <row r="50" spans="1:5" s="538" customFormat="1">
      <c r="A50" s="2261"/>
      <c r="B50" s="2262"/>
      <c r="C50" s="2262"/>
      <c r="D50" s="2262"/>
      <c r="E50" s="2263"/>
    </row>
    <row r="51" spans="1:5" s="538" customFormat="1">
      <c r="A51" s="2261"/>
      <c r="B51" s="2262"/>
      <c r="C51" s="2262"/>
      <c r="D51" s="2262"/>
      <c r="E51" s="2263"/>
    </row>
    <row r="52" spans="1:5" s="538" customFormat="1">
      <c r="A52" s="2261"/>
      <c r="B52" s="2262"/>
      <c r="C52" s="2262"/>
      <c r="D52" s="2262"/>
      <c r="E52" s="2263"/>
    </row>
    <row r="53" spans="1:5" s="538" customFormat="1">
      <c r="A53" s="2261"/>
      <c r="B53" s="2262"/>
      <c r="C53" s="2262"/>
      <c r="D53" s="2262"/>
      <c r="E53" s="2263"/>
    </row>
    <row r="54" spans="1:5" s="538" customFormat="1">
      <c r="A54" s="2261"/>
      <c r="B54" s="2262"/>
      <c r="C54" s="2262"/>
      <c r="D54" s="2262"/>
      <c r="E54" s="2263"/>
    </row>
    <row r="55" spans="1:5" s="538" customFormat="1">
      <c r="A55" s="2264"/>
      <c r="B55" s="2265"/>
      <c r="C55" s="2265"/>
      <c r="D55" s="2265"/>
      <c r="E55" s="2266"/>
    </row>
    <row r="56" spans="1:5" s="538" customFormat="1">
      <c r="A56" s="2258" t="s">
        <v>841</v>
      </c>
      <c r="B56" s="2259"/>
      <c r="C56" s="2259"/>
      <c r="D56" s="2259"/>
      <c r="E56" s="2260"/>
    </row>
    <row r="57" spans="1:5" s="538" customFormat="1">
      <c r="A57" s="2261"/>
      <c r="B57" s="2262"/>
      <c r="C57" s="2262"/>
      <c r="D57" s="2262"/>
      <c r="E57" s="2263"/>
    </row>
    <row r="58" spans="1:5" s="538" customFormat="1">
      <c r="A58" s="2261"/>
      <c r="B58" s="2262"/>
      <c r="C58" s="2262"/>
      <c r="D58" s="2262"/>
      <c r="E58" s="2263"/>
    </row>
    <row r="59" spans="1:5" s="538" customFormat="1">
      <c r="A59" s="2261"/>
      <c r="B59" s="2262"/>
      <c r="C59" s="2262"/>
      <c r="D59" s="2262"/>
      <c r="E59" s="2263"/>
    </row>
    <row r="60" spans="1:5" s="538" customFormat="1">
      <c r="A60" s="2261"/>
      <c r="B60" s="2262"/>
      <c r="C60" s="2262"/>
      <c r="D60" s="2262"/>
      <c r="E60" s="2263"/>
    </row>
    <row r="61" spans="1:5" s="538" customFormat="1">
      <c r="A61" s="2261"/>
      <c r="B61" s="2262"/>
      <c r="C61" s="2262"/>
      <c r="D61" s="2262"/>
      <c r="E61" s="2263"/>
    </row>
    <row r="62" spans="1:5" s="538" customFormat="1">
      <c r="A62" s="2261"/>
      <c r="B62" s="2262"/>
      <c r="C62" s="2262"/>
      <c r="D62" s="2262"/>
      <c r="E62" s="2263"/>
    </row>
    <row r="63" spans="1:5" s="538" customFormat="1">
      <c r="A63" s="2261"/>
      <c r="B63" s="2262"/>
      <c r="C63" s="2262"/>
      <c r="D63" s="2262"/>
      <c r="E63" s="2263"/>
    </row>
    <row r="64" spans="1:5" s="538" customFormat="1">
      <c r="A64" s="2261"/>
      <c r="B64" s="2262"/>
      <c r="C64" s="2262"/>
      <c r="D64" s="2262"/>
      <c r="E64" s="2263"/>
    </row>
    <row r="65" spans="1:5" s="538" customFormat="1">
      <c r="A65" s="2261"/>
      <c r="B65" s="2262"/>
      <c r="C65" s="2262"/>
      <c r="D65" s="2262"/>
      <c r="E65" s="2263"/>
    </row>
    <row r="66" spans="1:5" s="538" customFormat="1">
      <c r="A66" s="2261"/>
      <c r="B66" s="2262"/>
      <c r="C66" s="2262"/>
      <c r="D66" s="2262"/>
      <c r="E66" s="2263"/>
    </row>
    <row r="67" spans="1:5" s="538" customFormat="1">
      <c r="A67" s="2261"/>
      <c r="B67" s="2262"/>
      <c r="C67" s="2262"/>
      <c r="D67" s="2262"/>
      <c r="E67" s="2263"/>
    </row>
    <row r="68" spans="1:5" s="538" customFormat="1">
      <c r="A68" s="2261"/>
      <c r="B68" s="2262"/>
      <c r="C68" s="2262"/>
      <c r="D68" s="2262"/>
      <c r="E68" s="2263"/>
    </row>
    <row r="69" spans="1:5" s="538" customFormat="1">
      <c r="A69" s="2261"/>
      <c r="B69" s="2262"/>
      <c r="C69" s="2262"/>
      <c r="D69" s="2262"/>
      <c r="E69" s="2263"/>
    </row>
    <row r="70" spans="1:5" s="538" customFormat="1">
      <c r="A70" s="2261"/>
      <c r="B70" s="2262"/>
      <c r="C70" s="2262"/>
      <c r="D70" s="2262"/>
      <c r="E70" s="2263"/>
    </row>
    <row r="71" spans="1:5" s="538" customFormat="1">
      <c r="A71" s="2261"/>
      <c r="B71" s="2262"/>
      <c r="C71" s="2262"/>
      <c r="D71" s="2262"/>
      <c r="E71" s="2263"/>
    </row>
    <row r="72" spans="1:5" s="538" customFormat="1">
      <c r="A72" s="2261"/>
      <c r="B72" s="2262"/>
      <c r="C72" s="2262"/>
      <c r="D72" s="2262"/>
      <c r="E72" s="2263"/>
    </row>
    <row r="73" spans="1:5" s="538" customFormat="1">
      <c r="A73" s="2261"/>
      <c r="B73" s="2262"/>
      <c r="C73" s="2262"/>
      <c r="D73" s="2262"/>
      <c r="E73" s="2263"/>
    </row>
    <row r="74" spans="1:5" s="538" customFormat="1">
      <c r="A74" s="2261"/>
      <c r="B74" s="2262"/>
      <c r="C74" s="2262"/>
      <c r="D74" s="2262"/>
      <c r="E74" s="2263"/>
    </row>
    <row r="75" spans="1:5" s="538" customFormat="1">
      <c r="A75" s="2261"/>
      <c r="B75" s="2262"/>
      <c r="C75" s="2262"/>
      <c r="D75" s="2262"/>
      <c r="E75" s="2263"/>
    </row>
    <row r="76" spans="1:5" s="538" customFormat="1">
      <c r="A76" s="2261"/>
      <c r="B76" s="2262"/>
      <c r="C76" s="2262"/>
      <c r="D76" s="2262"/>
      <c r="E76" s="2263"/>
    </row>
    <row r="77" spans="1:5" s="538" customFormat="1">
      <c r="A77" s="2261"/>
      <c r="B77" s="2262"/>
      <c r="C77" s="2262"/>
      <c r="D77" s="2262"/>
      <c r="E77" s="2263"/>
    </row>
    <row r="78" spans="1:5" s="538" customFormat="1">
      <c r="A78" s="2261"/>
      <c r="B78" s="2262"/>
      <c r="C78" s="2262"/>
      <c r="D78" s="2262"/>
      <c r="E78" s="2263"/>
    </row>
    <row r="79" spans="1:5" s="538" customFormat="1">
      <c r="A79" s="2261"/>
      <c r="B79" s="2262"/>
      <c r="C79" s="2262"/>
      <c r="D79" s="2262"/>
      <c r="E79" s="2263"/>
    </row>
    <row r="80" spans="1:5" s="538" customFormat="1">
      <c r="A80" s="2261"/>
      <c r="B80" s="2262"/>
      <c r="C80" s="2262"/>
      <c r="D80" s="2262"/>
      <c r="E80" s="2263"/>
    </row>
    <row r="81" spans="1:5" s="538" customFormat="1">
      <c r="A81" s="2261"/>
      <c r="B81" s="2262"/>
      <c r="C81" s="2262"/>
      <c r="D81" s="2262"/>
      <c r="E81" s="2263"/>
    </row>
    <row r="82" spans="1:5" s="538" customFormat="1">
      <c r="A82" s="2261"/>
      <c r="B82" s="2262"/>
      <c r="C82" s="2262"/>
      <c r="D82" s="2262"/>
      <c r="E82" s="2263"/>
    </row>
    <row r="83" spans="1:5" s="538" customFormat="1">
      <c r="A83" s="2261"/>
      <c r="B83" s="2262"/>
      <c r="C83" s="2262"/>
      <c r="D83" s="2262"/>
      <c r="E83" s="2263"/>
    </row>
    <row r="84" spans="1:5" s="538" customFormat="1">
      <c r="A84" s="2261"/>
      <c r="B84" s="2262"/>
      <c r="C84" s="2262"/>
      <c r="D84" s="2262"/>
      <c r="E84" s="2263"/>
    </row>
    <row r="85" spans="1:5" s="538" customFormat="1">
      <c r="A85" s="2261"/>
      <c r="B85" s="2262"/>
      <c r="C85" s="2262"/>
      <c r="D85" s="2262"/>
      <c r="E85" s="2263"/>
    </row>
    <row r="86" spans="1:5" s="538" customFormat="1">
      <c r="A86" s="2264"/>
      <c r="B86" s="2265"/>
      <c r="C86" s="2265"/>
      <c r="D86" s="2265"/>
      <c r="E86" s="2266"/>
    </row>
    <row r="87" spans="1:5" s="538" customFormat="1">
      <c r="A87" s="540" t="s">
        <v>1718</v>
      </c>
    </row>
  </sheetData>
  <mergeCells count="47">
    <mergeCell ref="C8:E8"/>
    <mergeCell ref="A2:E2"/>
    <mergeCell ref="B4:C4"/>
    <mergeCell ref="C5:E5"/>
    <mergeCell ref="C6:E6"/>
    <mergeCell ref="C7:E7"/>
    <mergeCell ref="C19:E19"/>
    <mergeCell ref="C9:E9"/>
    <mergeCell ref="A10:A12"/>
    <mergeCell ref="C10:E10"/>
    <mergeCell ref="C11:E11"/>
    <mergeCell ref="C12:E12"/>
    <mergeCell ref="C13:E13"/>
    <mergeCell ref="C14:E14"/>
    <mergeCell ref="C15:E15"/>
    <mergeCell ref="C16:E16"/>
    <mergeCell ref="C17:E17"/>
    <mergeCell ref="C18:E18"/>
    <mergeCell ref="C31:E31"/>
    <mergeCell ref="C20:E20"/>
    <mergeCell ref="C21:E21"/>
    <mergeCell ref="C22:E22"/>
    <mergeCell ref="C23:E23"/>
    <mergeCell ref="C24:E24"/>
    <mergeCell ref="C25:E25"/>
    <mergeCell ref="C26:E26"/>
    <mergeCell ref="C27:E27"/>
    <mergeCell ref="C28:E28"/>
    <mergeCell ref="C29:E29"/>
    <mergeCell ref="C30:E30"/>
    <mergeCell ref="A43:E43"/>
    <mergeCell ref="C32:E32"/>
    <mergeCell ref="C33:E33"/>
    <mergeCell ref="C34:E34"/>
    <mergeCell ref="C35:E35"/>
    <mergeCell ref="C36:E36"/>
    <mergeCell ref="C37:E37"/>
    <mergeCell ref="A38:A40"/>
    <mergeCell ref="C38:E38"/>
    <mergeCell ref="C39:E39"/>
    <mergeCell ref="C40:E40"/>
    <mergeCell ref="C41:E41"/>
    <mergeCell ref="B45:E45"/>
    <mergeCell ref="D46:E46"/>
    <mergeCell ref="B47:E47"/>
    <mergeCell ref="A48:E55"/>
    <mergeCell ref="A56:E86"/>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41" max="16383"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47">
    <tabColor rgb="FF9BC2E6"/>
  </sheetPr>
  <dimension ref="A1:U52"/>
  <sheetViews>
    <sheetView showGridLines="0" view="pageBreakPreview" zoomScale="80" zoomScaleNormal="100" zoomScaleSheetLayoutView="80" workbookViewId="0">
      <selection sqref="A1:Q1"/>
    </sheetView>
  </sheetViews>
  <sheetFormatPr defaultColWidth="9" defaultRowHeight="14"/>
  <cols>
    <col min="1" max="1" width="7.08984375" style="213" customWidth="1"/>
    <col min="2" max="2" width="10.6328125" style="213" customWidth="1"/>
    <col min="3" max="6" width="7.08984375" style="169" customWidth="1"/>
    <col min="7" max="7" width="6.6328125" style="213" customWidth="1"/>
    <col min="8" max="8" width="7.1796875" style="213" customWidth="1"/>
    <col min="9" max="9" width="10.6328125" style="169" customWidth="1"/>
    <col min="10" max="10" width="7.08984375" style="169" customWidth="1"/>
    <col min="11" max="11" width="10.6328125" style="169" customWidth="1"/>
    <col min="12" max="15" width="3.6328125" style="169" customWidth="1"/>
    <col min="16" max="16" width="7.08984375" style="169" customWidth="1"/>
    <col min="17" max="17" width="10.6328125" style="170" customWidth="1"/>
    <col min="18" max="21" width="3.6328125" style="169" customWidth="1"/>
    <col min="22" max="16384" width="9" style="169"/>
  </cols>
  <sheetData>
    <row r="1" spans="1:21" ht="25.5">
      <c r="A1" s="1302" t="s">
        <v>750</v>
      </c>
      <c r="B1" s="1302"/>
      <c r="C1" s="1302"/>
      <c r="D1" s="1302"/>
      <c r="E1" s="1302"/>
      <c r="F1" s="1302"/>
      <c r="G1" s="1302"/>
      <c r="H1" s="1302"/>
      <c r="I1" s="1302"/>
      <c r="J1" s="1302"/>
      <c r="K1" s="1302"/>
      <c r="L1" s="1302"/>
      <c r="M1" s="1302"/>
      <c r="N1" s="1302"/>
      <c r="O1" s="1302"/>
      <c r="P1" s="1302"/>
      <c r="Q1" s="1302"/>
      <c r="R1" s="168"/>
      <c r="S1" s="168"/>
      <c r="T1" s="168"/>
      <c r="U1" s="168"/>
    </row>
    <row r="2" spans="1:21" ht="14.25" customHeight="1">
      <c r="A2" s="168"/>
      <c r="B2" s="168"/>
      <c r="C2" s="168"/>
      <c r="D2" s="168"/>
      <c r="E2" s="168"/>
      <c r="F2" s="168"/>
      <c r="G2" s="168"/>
      <c r="H2" s="168"/>
      <c r="I2" s="168"/>
      <c r="J2" s="168"/>
      <c r="K2" s="168"/>
      <c r="L2" s="168"/>
      <c r="M2" s="168"/>
      <c r="N2" s="168"/>
      <c r="O2" s="168"/>
      <c r="P2" s="168"/>
      <c r="R2" s="168"/>
      <c r="S2" s="168"/>
      <c r="T2" s="168"/>
      <c r="U2" s="168"/>
    </row>
    <row r="3" spans="1:21" ht="25.5">
      <c r="A3" s="168"/>
      <c r="B3" s="168"/>
      <c r="C3" s="168"/>
      <c r="D3" s="168"/>
      <c r="E3" s="168"/>
      <c r="F3" s="168"/>
      <c r="G3" s="168"/>
      <c r="H3" s="168"/>
      <c r="J3" s="481"/>
      <c r="K3" s="171" t="s">
        <v>327</v>
      </c>
      <c r="L3" s="2322" t="str">
        <f>入力用!B6</f>
        <v>■■事業 ●●地区 ▲-▲工区</v>
      </c>
      <c r="M3" s="2322"/>
      <c r="N3" s="2322"/>
      <c r="O3" s="2322"/>
      <c r="P3" s="2322"/>
      <c r="Q3" s="2322"/>
      <c r="R3" s="2322"/>
      <c r="S3" s="2322"/>
      <c r="T3" s="2322"/>
      <c r="U3" s="2322"/>
    </row>
    <row r="4" spans="1:21" ht="25.5">
      <c r="A4" s="168"/>
      <c r="B4" s="168"/>
      <c r="C4" s="168"/>
      <c r="D4" s="168"/>
      <c r="E4" s="168"/>
      <c r="F4" s="168"/>
      <c r="G4" s="168"/>
      <c r="H4" s="168"/>
      <c r="J4" s="171"/>
      <c r="K4" s="171" t="s">
        <v>328</v>
      </c>
      <c r="L4" s="1304">
        <f>入力用!B20</f>
        <v>0</v>
      </c>
      <c r="M4" s="1304"/>
      <c r="N4" s="1304"/>
      <c r="O4" s="1304"/>
      <c r="P4" s="1304"/>
      <c r="Q4" s="1304"/>
      <c r="R4" s="1304"/>
      <c r="S4" s="1304"/>
      <c r="T4" s="1304"/>
      <c r="U4" s="1304"/>
    </row>
    <row r="5" spans="1:21" ht="7.5" customHeight="1">
      <c r="A5" s="168"/>
      <c r="B5" s="168"/>
      <c r="C5" s="168"/>
      <c r="D5" s="168"/>
      <c r="E5" s="168"/>
      <c r="F5" s="168"/>
      <c r="G5" s="168"/>
      <c r="H5" s="168"/>
      <c r="I5" s="168"/>
      <c r="J5" s="168"/>
      <c r="K5" s="168"/>
      <c r="L5" s="168"/>
      <c r="M5" s="168"/>
      <c r="N5" s="168"/>
      <c r="O5" s="168"/>
      <c r="P5" s="168"/>
      <c r="R5" s="168"/>
      <c r="S5" s="168"/>
      <c r="T5" s="168"/>
      <c r="U5" s="168"/>
    </row>
    <row r="6" spans="1:21" s="173" customFormat="1" ht="18.75" customHeight="1" thickBot="1">
      <c r="A6" s="172"/>
      <c r="B6" s="172"/>
      <c r="G6" s="174"/>
      <c r="H6" s="174"/>
      <c r="Q6" s="170"/>
    </row>
    <row r="7" spans="1:21" ht="32.15" customHeight="1">
      <c r="A7" s="2309" t="s">
        <v>751</v>
      </c>
      <c r="B7" s="2312" t="s">
        <v>752</v>
      </c>
      <c r="C7" s="2314" t="s">
        <v>753</v>
      </c>
      <c r="D7" s="2315"/>
      <c r="E7" s="2315"/>
      <c r="F7" s="2316"/>
      <c r="G7" s="2317" t="s">
        <v>754</v>
      </c>
      <c r="H7" s="2318"/>
      <c r="I7" s="2318"/>
      <c r="J7" s="2318"/>
      <c r="K7" s="2318"/>
      <c r="L7" s="2318"/>
      <c r="M7" s="2318"/>
      <c r="N7" s="2318"/>
      <c r="O7" s="2318"/>
      <c r="P7" s="2318"/>
      <c r="Q7" s="2318"/>
      <c r="R7" s="2318"/>
      <c r="S7" s="2318"/>
      <c r="T7" s="2318"/>
      <c r="U7" s="2319"/>
    </row>
    <row r="8" spans="1:21" ht="32.15" customHeight="1">
      <c r="A8" s="2310"/>
      <c r="B8" s="2303"/>
      <c r="C8" s="2302" t="s">
        <v>755</v>
      </c>
      <c r="D8" s="2304" t="s">
        <v>756</v>
      </c>
      <c r="E8" s="2304"/>
      <c r="F8" s="2321"/>
      <c r="G8" s="2300" t="s">
        <v>757</v>
      </c>
      <c r="H8" s="2302" t="s">
        <v>758</v>
      </c>
      <c r="I8" s="2303"/>
      <c r="J8" s="2302" t="s">
        <v>759</v>
      </c>
      <c r="K8" s="2304"/>
      <c r="L8" s="2303" t="s">
        <v>335</v>
      </c>
      <c r="M8" s="2305"/>
      <c r="N8" s="2305"/>
      <c r="O8" s="2306"/>
      <c r="P8" s="2307" t="s">
        <v>760</v>
      </c>
      <c r="Q8" s="2304"/>
      <c r="R8" s="2305" t="s">
        <v>335</v>
      </c>
      <c r="S8" s="2305"/>
      <c r="T8" s="2305"/>
      <c r="U8" s="2308"/>
    </row>
    <row r="9" spans="1:21" ht="32.15" customHeight="1" thickBot="1">
      <c r="A9" s="2311"/>
      <c r="B9" s="2313"/>
      <c r="C9" s="2320"/>
      <c r="D9" s="176" t="s">
        <v>758</v>
      </c>
      <c r="E9" s="482" t="s">
        <v>761</v>
      </c>
      <c r="F9" s="483" t="s">
        <v>760</v>
      </c>
      <c r="G9" s="2301"/>
      <c r="H9" s="484" t="s">
        <v>762</v>
      </c>
      <c r="I9" s="197" t="s">
        <v>763</v>
      </c>
      <c r="J9" s="484" t="s">
        <v>762</v>
      </c>
      <c r="K9" s="196" t="s">
        <v>763</v>
      </c>
      <c r="L9" s="196" t="s">
        <v>764</v>
      </c>
      <c r="M9" s="196" t="s">
        <v>765</v>
      </c>
      <c r="N9" s="196" t="s">
        <v>766</v>
      </c>
      <c r="O9" s="240" t="s">
        <v>767</v>
      </c>
      <c r="P9" s="485" t="s">
        <v>762</v>
      </c>
      <c r="Q9" s="196" t="s">
        <v>763</v>
      </c>
      <c r="R9" s="485" t="s">
        <v>764</v>
      </c>
      <c r="S9" s="196" t="s">
        <v>765</v>
      </c>
      <c r="T9" s="196" t="s">
        <v>766</v>
      </c>
      <c r="U9" s="486" t="s">
        <v>767</v>
      </c>
    </row>
    <row r="10" spans="1:21" ht="42" customHeight="1">
      <c r="A10" s="1305"/>
      <c r="B10" s="2297"/>
      <c r="C10" s="2292"/>
      <c r="D10" s="1307"/>
      <c r="E10" s="1307"/>
      <c r="F10" s="2297"/>
      <c r="G10" s="221" t="s">
        <v>768</v>
      </c>
      <c r="H10" s="487"/>
      <c r="I10" s="488"/>
      <c r="J10" s="489"/>
      <c r="K10" s="488"/>
      <c r="L10" s="488"/>
      <c r="M10" s="488"/>
      <c r="N10" s="488"/>
      <c r="O10" s="490"/>
      <c r="P10" s="491"/>
      <c r="Q10" s="180"/>
      <c r="R10" s="491"/>
      <c r="S10" s="488"/>
      <c r="T10" s="488"/>
      <c r="U10" s="492"/>
    </row>
    <row r="11" spans="1:21" ht="42" customHeight="1">
      <c r="A11" s="2287"/>
      <c r="B11" s="2298"/>
      <c r="C11" s="2293"/>
      <c r="D11" s="2295"/>
      <c r="E11" s="2295"/>
      <c r="F11" s="2298"/>
      <c r="G11" s="221" t="s">
        <v>769</v>
      </c>
      <c r="H11" s="487"/>
      <c r="I11" s="488"/>
      <c r="J11" s="489"/>
      <c r="K11" s="488"/>
      <c r="L11" s="188"/>
      <c r="M11" s="188"/>
      <c r="N11" s="188"/>
      <c r="O11" s="493"/>
      <c r="P11" s="491"/>
      <c r="Q11" s="488"/>
      <c r="R11" s="188"/>
      <c r="S11" s="188"/>
      <c r="T11" s="188"/>
      <c r="U11" s="191"/>
    </row>
    <row r="12" spans="1:21" ht="42" customHeight="1">
      <c r="A12" s="2287"/>
      <c r="B12" s="2298"/>
      <c r="C12" s="2293"/>
      <c r="D12" s="2295"/>
      <c r="E12" s="2295"/>
      <c r="F12" s="2298"/>
      <c r="G12" s="221" t="s">
        <v>770</v>
      </c>
      <c r="H12" s="487"/>
      <c r="I12" s="488"/>
      <c r="J12" s="489"/>
      <c r="K12" s="488"/>
      <c r="L12" s="188"/>
      <c r="M12" s="188"/>
      <c r="N12" s="188"/>
      <c r="O12" s="493"/>
      <c r="P12" s="491"/>
      <c r="Q12" s="488"/>
      <c r="R12" s="188"/>
      <c r="S12" s="188"/>
      <c r="T12" s="188"/>
      <c r="U12" s="191"/>
    </row>
    <row r="13" spans="1:21" ht="42" customHeight="1">
      <c r="A13" s="2287"/>
      <c r="B13" s="2298"/>
      <c r="C13" s="2293"/>
      <c r="D13" s="2295"/>
      <c r="E13" s="2295"/>
      <c r="F13" s="2298"/>
      <c r="G13" s="221" t="s">
        <v>771</v>
      </c>
      <c r="H13" s="487"/>
      <c r="I13" s="488"/>
      <c r="J13" s="489"/>
      <c r="K13" s="488"/>
      <c r="L13" s="188"/>
      <c r="M13" s="188"/>
      <c r="N13" s="188"/>
      <c r="O13" s="493"/>
      <c r="P13" s="491"/>
      <c r="Q13" s="488"/>
      <c r="R13" s="188"/>
      <c r="S13" s="188"/>
      <c r="T13" s="188"/>
      <c r="U13" s="191"/>
    </row>
    <row r="14" spans="1:21" ht="42" customHeight="1">
      <c r="A14" s="2287"/>
      <c r="B14" s="2298"/>
      <c r="C14" s="2293"/>
      <c r="D14" s="2295"/>
      <c r="E14" s="2295"/>
      <c r="F14" s="2298"/>
      <c r="G14" s="221" t="s">
        <v>772</v>
      </c>
      <c r="H14" s="487"/>
      <c r="I14" s="488"/>
      <c r="J14" s="489"/>
      <c r="K14" s="488"/>
      <c r="L14" s="188"/>
      <c r="M14" s="188"/>
      <c r="N14" s="188"/>
      <c r="O14" s="493"/>
      <c r="P14" s="491"/>
      <c r="Q14" s="488"/>
      <c r="R14" s="188"/>
      <c r="S14" s="188"/>
      <c r="T14" s="188"/>
      <c r="U14" s="191"/>
    </row>
    <row r="15" spans="1:21" s="258" customFormat="1" ht="42" customHeight="1">
      <c r="A15" s="2288"/>
      <c r="B15" s="2299"/>
      <c r="C15" s="2294"/>
      <c r="D15" s="2296"/>
      <c r="E15" s="2296"/>
      <c r="F15" s="2299"/>
      <c r="G15" s="494" t="s">
        <v>773</v>
      </c>
      <c r="H15" s="495">
        <f t="shared" ref="H15:U15" si="0">SUM(H10:H14)</f>
        <v>0</v>
      </c>
      <c r="I15" s="496">
        <f t="shared" si="0"/>
        <v>0</v>
      </c>
      <c r="J15" s="497">
        <f t="shared" si="0"/>
        <v>0</v>
      </c>
      <c r="K15" s="496">
        <f t="shared" si="0"/>
        <v>0</v>
      </c>
      <c r="L15" s="498">
        <f t="shared" si="0"/>
        <v>0</v>
      </c>
      <c r="M15" s="498">
        <f t="shared" si="0"/>
        <v>0</v>
      </c>
      <c r="N15" s="498">
        <f t="shared" si="0"/>
        <v>0</v>
      </c>
      <c r="O15" s="499">
        <f t="shared" si="0"/>
        <v>0</v>
      </c>
      <c r="P15" s="500">
        <f t="shared" si="0"/>
        <v>0</v>
      </c>
      <c r="Q15" s="496">
        <f t="shared" si="0"/>
        <v>0</v>
      </c>
      <c r="R15" s="498">
        <f t="shared" si="0"/>
        <v>0</v>
      </c>
      <c r="S15" s="498">
        <f t="shared" si="0"/>
        <v>0</v>
      </c>
      <c r="T15" s="498">
        <f t="shared" si="0"/>
        <v>0</v>
      </c>
      <c r="U15" s="501">
        <f t="shared" si="0"/>
        <v>0</v>
      </c>
    </row>
    <row r="16" spans="1:21" ht="25.5">
      <c r="A16" s="1302" t="s">
        <v>750</v>
      </c>
      <c r="B16" s="1302"/>
      <c r="C16" s="1302"/>
      <c r="D16" s="1302"/>
      <c r="E16" s="1302"/>
      <c r="F16" s="1302"/>
      <c r="G16" s="1302"/>
      <c r="H16" s="1302"/>
      <c r="I16" s="1302"/>
      <c r="J16" s="1302"/>
      <c r="K16" s="1302"/>
      <c r="L16" s="1302"/>
      <c r="M16" s="1302"/>
      <c r="N16" s="1302"/>
      <c r="O16" s="1302"/>
      <c r="P16" s="1302"/>
      <c r="Q16" s="1302"/>
      <c r="R16" s="168"/>
      <c r="S16" s="168"/>
      <c r="T16" s="168"/>
      <c r="U16" s="168"/>
    </row>
    <row r="17" spans="1:21" ht="14.25" customHeight="1">
      <c r="A17" s="168"/>
      <c r="B17" s="168"/>
      <c r="C17" s="168"/>
      <c r="D17" s="168"/>
      <c r="E17" s="168"/>
      <c r="F17" s="168"/>
      <c r="G17" s="168"/>
      <c r="H17" s="168"/>
      <c r="I17" s="168"/>
      <c r="J17" s="168"/>
      <c r="K17" s="168"/>
      <c r="L17" s="168"/>
      <c r="M17" s="168"/>
      <c r="N17" s="168"/>
      <c r="O17" s="168"/>
      <c r="P17" s="168"/>
      <c r="R17" s="168"/>
      <c r="S17" s="168"/>
      <c r="T17" s="168"/>
      <c r="U17" s="168"/>
    </row>
    <row r="18" spans="1:21" ht="25.5">
      <c r="A18" s="168"/>
      <c r="B18" s="168"/>
      <c r="C18" s="168"/>
      <c r="D18" s="168"/>
      <c r="E18" s="168"/>
      <c r="F18" s="168"/>
      <c r="G18" s="168"/>
      <c r="H18" s="168"/>
      <c r="J18" s="481"/>
      <c r="K18" s="171" t="s">
        <v>327</v>
      </c>
      <c r="L18" s="1303"/>
      <c r="M18" s="1303"/>
      <c r="N18" s="1303"/>
      <c r="O18" s="1303"/>
      <c r="P18" s="1303"/>
      <c r="Q18" s="1303"/>
      <c r="R18" s="1303"/>
      <c r="S18" s="1303"/>
      <c r="T18" s="1303"/>
      <c r="U18" s="1303"/>
    </row>
    <row r="19" spans="1:21" ht="25.5">
      <c r="A19" s="168"/>
      <c r="B19" s="168"/>
      <c r="C19" s="168"/>
      <c r="D19" s="168"/>
      <c r="E19" s="168"/>
      <c r="F19" s="168"/>
      <c r="G19" s="168"/>
      <c r="H19" s="168"/>
      <c r="J19" s="171"/>
      <c r="K19" s="171" t="s">
        <v>328</v>
      </c>
      <c r="L19" s="1304"/>
      <c r="M19" s="1304"/>
      <c r="N19" s="1304"/>
      <c r="O19" s="1304"/>
      <c r="P19" s="1304"/>
      <c r="Q19" s="1304"/>
      <c r="R19" s="1304"/>
      <c r="S19" s="1304"/>
      <c r="T19" s="1304"/>
      <c r="U19" s="1304"/>
    </row>
    <row r="20" spans="1:21" ht="7.5" customHeight="1" thickBot="1">
      <c r="A20" s="168"/>
      <c r="B20" s="168"/>
      <c r="C20" s="168"/>
      <c r="D20" s="168"/>
      <c r="E20" s="168"/>
      <c r="F20" s="168"/>
      <c r="G20" s="168"/>
      <c r="H20" s="168"/>
      <c r="I20" s="168"/>
      <c r="J20" s="168"/>
      <c r="K20" s="168"/>
      <c r="L20" s="168"/>
      <c r="M20" s="168"/>
      <c r="N20" s="168"/>
      <c r="O20" s="168"/>
      <c r="P20" s="168"/>
      <c r="R20" s="168"/>
      <c r="S20" s="168"/>
      <c r="T20" s="168"/>
      <c r="U20" s="168"/>
    </row>
    <row r="21" spans="1:21" ht="28" customHeight="1">
      <c r="A21" s="2309" t="s">
        <v>751</v>
      </c>
      <c r="B21" s="2312" t="s">
        <v>752</v>
      </c>
      <c r="C21" s="2314" t="s">
        <v>753</v>
      </c>
      <c r="D21" s="2315"/>
      <c r="E21" s="2315"/>
      <c r="F21" s="2316"/>
      <c r="G21" s="2317" t="s">
        <v>754</v>
      </c>
      <c r="H21" s="2318"/>
      <c r="I21" s="2318"/>
      <c r="J21" s="2318"/>
      <c r="K21" s="2318"/>
      <c r="L21" s="2318"/>
      <c r="M21" s="2318"/>
      <c r="N21" s="2318"/>
      <c r="O21" s="2318"/>
      <c r="P21" s="2318"/>
      <c r="Q21" s="2318"/>
      <c r="R21" s="2318"/>
      <c r="S21" s="2318"/>
      <c r="T21" s="2318"/>
      <c r="U21" s="2319"/>
    </row>
    <row r="22" spans="1:21" ht="28" customHeight="1">
      <c r="A22" s="2310"/>
      <c r="B22" s="2303"/>
      <c r="C22" s="2302" t="s">
        <v>755</v>
      </c>
      <c r="D22" s="2304" t="s">
        <v>756</v>
      </c>
      <c r="E22" s="2304"/>
      <c r="F22" s="2321"/>
      <c r="G22" s="2300" t="s">
        <v>757</v>
      </c>
      <c r="H22" s="2302" t="s">
        <v>758</v>
      </c>
      <c r="I22" s="2303"/>
      <c r="J22" s="2302" t="s">
        <v>759</v>
      </c>
      <c r="K22" s="2304"/>
      <c r="L22" s="2303" t="s">
        <v>335</v>
      </c>
      <c r="M22" s="2305"/>
      <c r="N22" s="2305"/>
      <c r="O22" s="2306"/>
      <c r="P22" s="2307" t="s">
        <v>760</v>
      </c>
      <c r="Q22" s="2304"/>
      <c r="R22" s="2305" t="s">
        <v>335</v>
      </c>
      <c r="S22" s="2305"/>
      <c r="T22" s="2305"/>
      <c r="U22" s="2308"/>
    </row>
    <row r="23" spans="1:21" ht="28" customHeight="1" thickBot="1">
      <c r="A23" s="2311"/>
      <c r="B23" s="2313"/>
      <c r="C23" s="2320"/>
      <c r="D23" s="176" t="s">
        <v>758</v>
      </c>
      <c r="E23" s="482" t="s">
        <v>761</v>
      </c>
      <c r="F23" s="483" t="s">
        <v>760</v>
      </c>
      <c r="G23" s="2301"/>
      <c r="H23" s="484" t="s">
        <v>762</v>
      </c>
      <c r="I23" s="197" t="s">
        <v>763</v>
      </c>
      <c r="J23" s="484" t="s">
        <v>762</v>
      </c>
      <c r="K23" s="196" t="s">
        <v>763</v>
      </c>
      <c r="L23" s="196" t="s">
        <v>764</v>
      </c>
      <c r="M23" s="196" t="s">
        <v>765</v>
      </c>
      <c r="N23" s="196" t="s">
        <v>766</v>
      </c>
      <c r="O23" s="240" t="s">
        <v>767</v>
      </c>
      <c r="P23" s="485" t="s">
        <v>762</v>
      </c>
      <c r="Q23" s="196" t="s">
        <v>763</v>
      </c>
      <c r="R23" s="485" t="s">
        <v>764</v>
      </c>
      <c r="S23" s="196" t="s">
        <v>765</v>
      </c>
      <c r="T23" s="196" t="s">
        <v>766</v>
      </c>
      <c r="U23" s="486" t="s">
        <v>767</v>
      </c>
    </row>
    <row r="24" spans="1:21" ht="36" customHeight="1">
      <c r="A24" s="1305">
        <v>1</v>
      </c>
      <c r="B24" s="2289">
        <v>100000</v>
      </c>
      <c r="C24" s="2292">
        <v>10</v>
      </c>
      <c r="D24" s="1307">
        <v>4</v>
      </c>
      <c r="E24" s="1307">
        <v>5</v>
      </c>
      <c r="F24" s="2297">
        <v>1</v>
      </c>
      <c r="G24" s="221" t="s">
        <v>768</v>
      </c>
      <c r="H24" s="502">
        <v>2</v>
      </c>
      <c r="I24" s="503">
        <v>9000</v>
      </c>
      <c r="J24" s="489">
        <v>1</v>
      </c>
      <c r="K24" s="504">
        <v>2000</v>
      </c>
      <c r="L24" s="488"/>
      <c r="M24" s="488">
        <v>1</v>
      </c>
      <c r="N24" s="488"/>
      <c r="O24" s="490"/>
      <c r="P24" s="491">
        <v>1</v>
      </c>
      <c r="Q24" s="505">
        <v>3000</v>
      </c>
      <c r="R24" s="491"/>
      <c r="S24" s="488"/>
      <c r="T24" s="488"/>
      <c r="U24" s="492">
        <v>1</v>
      </c>
    </row>
    <row r="25" spans="1:21" ht="36" customHeight="1">
      <c r="A25" s="2287"/>
      <c r="B25" s="2290"/>
      <c r="C25" s="2293"/>
      <c r="D25" s="2295"/>
      <c r="E25" s="2295"/>
      <c r="F25" s="2298"/>
      <c r="G25" s="221" t="s">
        <v>769</v>
      </c>
      <c r="H25" s="502">
        <v>2</v>
      </c>
      <c r="I25" s="503">
        <v>4000</v>
      </c>
      <c r="J25" s="489">
        <v>2</v>
      </c>
      <c r="K25" s="504">
        <v>6000</v>
      </c>
      <c r="L25" s="188"/>
      <c r="M25" s="188"/>
      <c r="N25" s="188">
        <v>1</v>
      </c>
      <c r="O25" s="493"/>
      <c r="P25" s="491">
        <v>0</v>
      </c>
      <c r="Q25" s="503">
        <v>0</v>
      </c>
      <c r="R25" s="188">
        <v>1</v>
      </c>
      <c r="S25" s="188"/>
      <c r="T25" s="188"/>
      <c r="U25" s="191"/>
    </row>
    <row r="26" spans="1:21" ht="36" customHeight="1">
      <c r="A26" s="2287"/>
      <c r="B26" s="2290"/>
      <c r="C26" s="2293"/>
      <c r="D26" s="2295"/>
      <c r="E26" s="2295"/>
      <c r="F26" s="2298"/>
      <c r="G26" s="221" t="s">
        <v>770</v>
      </c>
      <c r="H26" s="502">
        <v>0</v>
      </c>
      <c r="I26" s="503">
        <v>0</v>
      </c>
      <c r="J26" s="489">
        <v>2</v>
      </c>
      <c r="K26" s="504">
        <v>4000</v>
      </c>
      <c r="L26" s="188"/>
      <c r="M26" s="188"/>
      <c r="N26" s="188"/>
      <c r="O26" s="493">
        <v>1</v>
      </c>
      <c r="P26" s="491">
        <v>0</v>
      </c>
      <c r="Q26" s="503">
        <v>0</v>
      </c>
      <c r="R26" s="188"/>
      <c r="S26" s="188">
        <v>1</v>
      </c>
      <c r="T26" s="188"/>
      <c r="U26" s="191"/>
    </row>
    <row r="27" spans="1:21" ht="36" customHeight="1">
      <c r="A27" s="2287"/>
      <c r="B27" s="2290"/>
      <c r="C27" s="2293"/>
      <c r="D27" s="2295"/>
      <c r="E27" s="2295"/>
      <c r="F27" s="2298"/>
      <c r="G27" s="221"/>
      <c r="H27" s="502"/>
      <c r="I27" s="503"/>
      <c r="J27" s="489"/>
      <c r="K27" s="504"/>
      <c r="L27" s="188"/>
      <c r="M27" s="188"/>
      <c r="N27" s="188"/>
      <c r="O27" s="493"/>
      <c r="P27" s="491"/>
      <c r="Q27" s="503"/>
      <c r="R27" s="188"/>
      <c r="S27" s="188"/>
      <c r="T27" s="188"/>
      <c r="U27" s="191"/>
    </row>
    <row r="28" spans="1:21" s="258" customFormat="1" ht="36" customHeight="1">
      <c r="A28" s="2288"/>
      <c r="B28" s="2291"/>
      <c r="C28" s="2294"/>
      <c r="D28" s="2296"/>
      <c r="E28" s="2296"/>
      <c r="F28" s="2299"/>
      <c r="G28" s="494" t="s">
        <v>773</v>
      </c>
      <c r="H28" s="495">
        <f t="shared" ref="H28:U28" si="1">SUM(H24:H27)</f>
        <v>4</v>
      </c>
      <c r="I28" s="506">
        <f t="shared" si="1"/>
        <v>13000</v>
      </c>
      <c r="J28" s="497">
        <f t="shared" si="1"/>
        <v>5</v>
      </c>
      <c r="K28" s="506">
        <f t="shared" si="1"/>
        <v>12000</v>
      </c>
      <c r="L28" s="498">
        <f t="shared" si="1"/>
        <v>0</v>
      </c>
      <c r="M28" s="498">
        <f t="shared" si="1"/>
        <v>1</v>
      </c>
      <c r="N28" s="498">
        <f t="shared" si="1"/>
        <v>1</v>
      </c>
      <c r="O28" s="499">
        <f t="shared" si="1"/>
        <v>1</v>
      </c>
      <c r="P28" s="500">
        <f t="shared" si="1"/>
        <v>1</v>
      </c>
      <c r="Q28" s="506">
        <f t="shared" si="1"/>
        <v>3000</v>
      </c>
      <c r="R28" s="498">
        <f t="shared" si="1"/>
        <v>1</v>
      </c>
      <c r="S28" s="498">
        <f t="shared" si="1"/>
        <v>1</v>
      </c>
      <c r="T28" s="498">
        <f t="shared" si="1"/>
        <v>0</v>
      </c>
      <c r="U28" s="501">
        <f t="shared" si="1"/>
        <v>1</v>
      </c>
    </row>
    <row r="29" spans="1:21" ht="13.5" customHeight="1">
      <c r="A29" s="170"/>
      <c r="B29" s="170"/>
      <c r="C29" s="185"/>
      <c r="D29" s="185"/>
      <c r="E29" s="185"/>
      <c r="F29" s="185"/>
      <c r="G29" s="170"/>
      <c r="H29" s="170"/>
      <c r="I29" s="185"/>
      <c r="J29" s="170"/>
      <c r="K29" s="170"/>
      <c r="L29" s="170"/>
      <c r="M29" s="170"/>
      <c r="N29" s="170"/>
      <c r="O29" s="170"/>
      <c r="P29" s="170"/>
      <c r="R29" s="170"/>
      <c r="S29" s="170"/>
      <c r="T29" s="170"/>
      <c r="U29" s="170"/>
    </row>
    <row r="30" spans="1:21" ht="16.5" customHeight="1">
      <c r="A30" s="170"/>
      <c r="B30" s="170"/>
      <c r="C30" s="185"/>
      <c r="D30" s="185"/>
      <c r="E30" s="185"/>
      <c r="J30" s="2285" t="s">
        <v>1719</v>
      </c>
      <c r="K30" s="2286"/>
      <c r="L30" s="2286"/>
      <c r="M30" s="2286"/>
      <c r="N30" s="2286"/>
      <c r="O30" s="2286"/>
      <c r="P30" s="2286"/>
      <c r="Q30" s="2286"/>
      <c r="R30" s="2286"/>
      <c r="S30" s="2286"/>
      <c r="T30" s="2286"/>
      <c r="U30" s="2286"/>
    </row>
    <row r="31" spans="1:21" s="185" customFormat="1" ht="16.5" customHeight="1">
      <c r="A31" s="214"/>
      <c r="B31" s="214"/>
      <c r="C31" s="215"/>
      <c r="D31" s="215"/>
      <c r="E31" s="215"/>
      <c r="G31" s="170"/>
      <c r="H31" s="170"/>
      <c r="J31" s="2286"/>
      <c r="K31" s="2286"/>
      <c r="L31" s="2286"/>
      <c r="M31" s="2286"/>
      <c r="N31" s="2286"/>
      <c r="O31" s="2286"/>
      <c r="P31" s="2286"/>
      <c r="Q31" s="2286"/>
      <c r="R31" s="2286"/>
      <c r="S31" s="2286"/>
      <c r="T31" s="2286"/>
      <c r="U31" s="2286"/>
    </row>
    <row r="32" spans="1:21" s="185" customFormat="1" ht="16.5" customHeight="1">
      <c r="A32" s="170"/>
      <c r="B32" s="170"/>
      <c r="C32" s="216"/>
      <c r="D32" s="216"/>
      <c r="E32" s="216"/>
      <c r="G32" s="170"/>
      <c r="H32" s="170"/>
      <c r="J32" s="2286"/>
      <c r="K32" s="2286"/>
      <c r="L32" s="2286"/>
      <c r="M32" s="2286"/>
      <c r="N32" s="2286"/>
      <c r="O32" s="2286"/>
      <c r="P32" s="2286"/>
      <c r="Q32" s="2286"/>
      <c r="R32" s="2286"/>
      <c r="S32" s="2286"/>
      <c r="T32" s="2286"/>
      <c r="U32" s="2286"/>
    </row>
    <row r="33" spans="1:21" s="185" customFormat="1" ht="16.5" customHeight="1">
      <c r="A33" s="170"/>
      <c r="B33" s="170"/>
      <c r="C33" s="216"/>
      <c r="D33" s="216"/>
      <c r="E33" s="216"/>
      <c r="G33" s="170"/>
      <c r="H33" s="170"/>
      <c r="J33" s="2286"/>
      <c r="K33" s="2286"/>
      <c r="L33" s="2286"/>
      <c r="M33" s="2286"/>
      <c r="N33" s="2286"/>
      <c r="O33" s="2286"/>
      <c r="P33" s="2286"/>
      <c r="Q33" s="2286"/>
      <c r="R33" s="2286"/>
      <c r="S33" s="2286"/>
      <c r="T33" s="2286"/>
      <c r="U33" s="2286"/>
    </row>
    <row r="34" spans="1:21" s="185" customFormat="1" ht="16.5" customHeight="1">
      <c r="A34" s="217"/>
      <c r="B34" s="217"/>
      <c r="C34" s="218"/>
      <c r="D34" s="218"/>
      <c r="E34" s="218"/>
      <c r="G34" s="170"/>
      <c r="H34" s="170"/>
      <c r="J34" s="2286"/>
      <c r="K34" s="2286"/>
      <c r="L34" s="2286"/>
      <c r="M34" s="2286"/>
      <c r="N34" s="2286"/>
      <c r="O34" s="2286"/>
      <c r="P34" s="2286"/>
      <c r="Q34" s="2286"/>
      <c r="R34" s="2286"/>
      <c r="S34" s="2286"/>
      <c r="T34" s="2286"/>
      <c r="U34" s="2286"/>
    </row>
    <row r="35" spans="1:21" s="185" customFormat="1" ht="16.5" customHeight="1">
      <c r="A35" s="217"/>
      <c r="B35" s="217"/>
      <c r="C35" s="218"/>
      <c r="D35" s="218"/>
      <c r="E35" s="218"/>
      <c r="G35" s="170"/>
      <c r="H35" s="170"/>
      <c r="J35" s="2286"/>
      <c r="K35" s="2286"/>
      <c r="L35" s="2286"/>
      <c r="M35" s="2286"/>
      <c r="N35" s="2286"/>
      <c r="O35" s="2286"/>
      <c r="P35" s="2286"/>
      <c r="Q35" s="2286"/>
      <c r="R35" s="2286"/>
      <c r="S35" s="2286"/>
      <c r="T35" s="2286"/>
      <c r="U35" s="2286"/>
    </row>
    <row r="36" spans="1:21" s="185" customFormat="1" ht="16.5" customHeight="1">
      <c r="A36" s="217"/>
      <c r="B36" s="217"/>
      <c r="C36" s="218"/>
      <c r="D36" s="218"/>
      <c r="E36" s="218"/>
      <c r="G36" s="170"/>
      <c r="H36" s="170"/>
      <c r="J36" s="2286"/>
      <c r="K36" s="2286"/>
      <c r="L36" s="2286"/>
      <c r="M36" s="2286"/>
      <c r="N36" s="2286"/>
      <c r="O36" s="2286"/>
      <c r="P36" s="2286"/>
      <c r="Q36" s="2286"/>
      <c r="R36" s="2286"/>
      <c r="S36" s="2286"/>
      <c r="T36" s="2286"/>
      <c r="U36" s="2286"/>
    </row>
    <row r="37" spans="1:21" s="185" customFormat="1" ht="16.5" customHeight="1">
      <c r="A37" s="217"/>
      <c r="B37" s="217"/>
      <c r="C37" s="218"/>
      <c r="D37" s="218"/>
      <c r="E37" s="218"/>
      <c r="G37" s="170"/>
      <c r="H37" s="170"/>
      <c r="J37" s="2286"/>
      <c r="K37" s="2286"/>
      <c r="L37" s="2286"/>
      <c r="M37" s="2286"/>
      <c r="N37" s="2286"/>
      <c r="O37" s="2286"/>
      <c r="P37" s="2286"/>
      <c r="Q37" s="2286"/>
      <c r="R37" s="2286"/>
      <c r="S37" s="2286"/>
      <c r="T37" s="2286"/>
      <c r="U37" s="2286"/>
    </row>
    <row r="38" spans="1:21" s="185" customFormat="1" ht="16.5" customHeight="1">
      <c r="A38" s="217"/>
      <c r="B38" s="217"/>
      <c r="C38" s="218"/>
      <c r="D38" s="218"/>
      <c r="E38" s="218"/>
      <c r="G38" s="170"/>
      <c r="H38" s="170"/>
      <c r="J38" s="2286"/>
      <c r="K38" s="2286"/>
      <c r="L38" s="2286"/>
      <c r="M38" s="2286"/>
      <c r="N38" s="2286"/>
      <c r="O38" s="2286"/>
      <c r="P38" s="2286"/>
      <c r="Q38" s="2286"/>
      <c r="R38" s="2286"/>
      <c r="S38" s="2286"/>
      <c r="T38" s="2286"/>
      <c r="U38" s="2286"/>
    </row>
    <row r="39" spans="1:21" s="185" customFormat="1" ht="16.5" customHeight="1">
      <c r="A39" s="170"/>
      <c r="B39" s="170"/>
      <c r="C39" s="216"/>
      <c r="D39" s="216"/>
      <c r="E39" s="216"/>
      <c r="G39" s="170"/>
      <c r="H39" s="170"/>
      <c r="J39" s="2286"/>
      <c r="K39" s="2286"/>
      <c r="L39" s="2286"/>
      <c r="M39" s="2286"/>
      <c r="N39" s="2286"/>
      <c r="O39" s="2286"/>
      <c r="P39" s="2286"/>
      <c r="Q39" s="2286"/>
      <c r="R39" s="2286"/>
      <c r="S39" s="2286"/>
      <c r="T39" s="2286"/>
      <c r="U39" s="2286"/>
    </row>
    <row r="40" spans="1:21" s="185" customFormat="1" ht="16.5" customHeight="1">
      <c r="A40" s="170"/>
      <c r="B40" s="170"/>
      <c r="C40" s="216"/>
      <c r="D40" s="216"/>
      <c r="E40" s="216"/>
      <c r="G40" s="170"/>
      <c r="H40" s="170"/>
      <c r="J40" s="2286"/>
      <c r="K40" s="2286"/>
      <c r="L40" s="2286"/>
      <c r="M40" s="2286"/>
      <c r="N40" s="2286"/>
      <c r="O40" s="2286"/>
      <c r="P40" s="2286"/>
      <c r="Q40" s="2286"/>
      <c r="R40" s="2286"/>
      <c r="S40" s="2286"/>
      <c r="T40" s="2286"/>
      <c r="U40" s="2286"/>
    </row>
    <row r="41" spans="1:21" ht="18.75" customHeight="1">
      <c r="A41" s="507" t="s">
        <v>774</v>
      </c>
    </row>
    <row r="42" spans="1:21" ht="16.5" customHeight="1">
      <c r="A42" s="170"/>
      <c r="B42" s="170"/>
      <c r="C42" s="185"/>
      <c r="D42" s="185"/>
      <c r="E42" s="185"/>
    </row>
    <row r="43" spans="1:21" s="185" customFormat="1" ht="16.5" customHeight="1">
      <c r="A43" s="214"/>
      <c r="B43" s="214"/>
      <c r="C43" s="215"/>
      <c r="D43" s="215"/>
      <c r="E43" s="215"/>
      <c r="G43" s="170"/>
      <c r="H43" s="170"/>
      <c r="Q43" s="170"/>
    </row>
    <row r="44" spans="1:21" s="185" customFormat="1" ht="16.5" customHeight="1">
      <c r="A44" s="170"/>
      <c r="B44" s="170"/>
      <c r="C44" s="216"/>
      <c r="D44" s="216"/>
      <c r="E44" s="216"/>
      <c r="G44" s="170"/>
      <c r="H44" s="170"/>
      <c r="Q44" s="170"/>
    </row>
    <row r="45" spans="1:21" s="185" customFormat="1" ht="16.5" customHeight="1">
      <c r="A45" s="170"/>
      <c r="B45" s="170"/>
      <c r="C45" s="216"/>
      <c r="D45" s="216"/>
      <c r="E45" s="216"/>
      <c r="G45" s="170"/>
      <c r="H45" s="170"/>
      <c r="Q45" s="170"/>
    </row>
    <row r="46" spans="1:21" s="185" customFormat="1" ht="16.5" customHeight="1">
      <c r="A46" s="217"/>
      <c r="B46" s="217"/>
      <c r="C46" s="218"/>
      <c r="D46" s="218"/>
      <c r="E46" s="218"/>
      <c r="G46" s="170"/>
      <c r="H46" s="170"/>
      <c r="Q46" s="170"/>
    </row>
    <row r="47" spans="1:21" s="185" customFormat="1" ht="16.5" customHeight="1">
      <c r="A47" s="217"/>
      <c r="B47" s="217"/>
      <c r="C47" s="218"/>
      <c r="D47" s="218"/>
      <c r="E47" s="218"/>
      <c r="G47" s="170"/>
      <c r="H47" s="170"/>
      <c r="Q47" s="170"/>
    </row>
    <row r="48" spans="1:21" s="185" customFormat="1" ht="16.5" customHeight="1">
      <c r="A48" s="217"/>
      <c r="B48" s="217"/>
      <c r="C48" s="218"/>
      <c r="D48" s="218"/>
      <c r="E48" s="218"/>
      <c r="G48" s="170"/>
      <c r="H48" s="170"/>
      <c r="Q48" s="170"/>
    </row>
    <row r="49" spans="1:17" s="185" customFormat="1" ht="16.5" customHeight="1">
      <c r="A49" s="217"/>
      <c r="B49" s="217"/>
      <c r="C49" s="218"/>
      <c r="D49" s="218"/>
      <c r="E49" s="218"/>
      <c r="G49" s="170"/>
      <c r="H49" s="170"/>
      <c r="Q49" s="170"/>
    </row>
    <row r="50" spans="1:17" s="185" customFormat="1" ht="16.5" customHeight="1">
      <c r="A50" s="217"/>
      <c r="B50" s="217"/>
      <c r="C50" s="218"/>
      <c r="D50" s="218"/>
      <c r="E50" s="218"/>
      <c r="G50" s="170"/>
      <c r="H50" s="170"/>
      <c r="Q50" s="170"/>
    </row>
    <row r="51" spans="1:17" s="185" customFormat="1" ht="16.5" customHeight="1">
      <c r="A51" s="170"/>
      <c r="B51" s="170"/>
      <c r="C51" s="216"/>
      <c r="D51" s="216"/>
      <c r="E51" s="216"/>
      <c r="G51" s="170"/>
      <c r="H51" s="170"/>
      <c r="Q51" s="170"/>
    </row>
    <row r="52" spans="1:17" s="185" customFormat="1" ht="16.5" customHeight="1">
      <c r="A52" s="170"/>
      <c r="B52" s="170"/>
      <c r="C52" s="216"/>
      <c r="D52" s="216"/>
      <c r="E52" s="216"/>
      <c r="G52" s="170"/>
      <c r="H52" s="170"/>
      <c r="Q52" s="170"/>
    </row>
  </sheetData>
  <mergeCells count="43">
    <mergeCell ref="A1:Q1"/>
    <mergeCell ref="L3:U3"/>
    <mergeCell ref="L4:U4"/>
    <mergeCell ref="A7:A9"/>
    <mergeCell ref="B7:B9"/>
    <mergeCell ref="C7:F7"/>
    <mergeCell ref="G7:U7"/>
    <mergeCell ref="C8:C9"/>
    <mergeCell ref="D8:F8"/>
    <mergeCell ref="G8:G9"/>
    <mergeCell ref="H8:I8"/>
    <mergeCell ref="J8:K8"/>
    <mergeCell ref="L8:O8"/>
    <mergeCell ref="P8:Q8"/>
    <mergeCell ref="R8:U8"/>
    <mergeCell ref="R22:U22"/>
    <mergeCell ref="F10:F15"/>
    <mergeCell ref="A16:Q16"/>
    <mergeCell ref="L18:U18"/>
    <mergeCell ref="L19:U19"/>
    <mergeCell ref="A21:A23"/>
    <mergeCell ref="B21:B23"/>
    <mergeCell ref="C21:F21"/>
    <mergeCell ref="G21:U21"/>
    <mergeCell ref="C22:C23"/>
    <mergeCell ref="D22:F22"/>
    <mergeCell ref="A10:A15"/>
    <mergeCell ref="B10:B15"/>
    <mergeCell ref="C10:C15"/>
    <mergeCell ref="D10:D15"/>
    <mergeCell ref="E10:E15"/>
    <mergeCell ref="G22:G23"/>
    <mergeCell ref="H22:I22"/>
    <mergeCell ref="J22:K22"/>
    <mergeCell ref="L22:O22"/>
    <mergeCell ref="P22:Q22"/>
    <mergeCell ref="J30:U40"/>
    <mergeCell ref="A24:A28"/>
    <mergeCell ref="B24:B28"/>
    <mergeCell ref="C24:C28"/>
    <mergeCell ref="D24:D28"/>
    <mergeCell ref="E24:E28"/>
    <mergeCell ref="F24:F28"/>
  </mergeCells>
  <phoneticPr fontId="2"/>
  <dataValidations count="1">
    <dataValidation type="list" allowBlank="1" showInputMessage="1" showErrorMessage="1" sqref="A10 A24" xr:uid="{00000000-0002-0000-4200-000000000000}">
      <formula1>"１,２,３"</formula1>
    </dataValidation>
  </dataValidations>
  <printOptions horizontalCentered="1"/>
  <pageMargins left="0.59055118110236227" right="0.59055118110236227" top="0.78740157480314965" bottom="0.59055118110236227" header="0.31496062992125984" footer="0.31496062992125984"/>
  <pageSetup paperSize="9" scale="88" orientation="landscape" r:id="rId1"/>
  <rowBreaks count="1" manualBreakCount="1">
    <brk id="15" max="20"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48">
    <tabColor rgb="FF9BC2E6"/>
  </sheetPr>
  <dimension ref="B1:DE41"/>
  <sheetViews>
    <sheetView showGridLines="0" view="pageBreakPreview" zoomScale="80" zoomScaleNormal="100" zoomScaleSheetLayoutView="80" workbookViewId="0"/>
  </sheetViews>
  <sheetFormatPr defaultColWidth="2.453125" defaultRowHeight="15" customHeight="1"/>
  <cols>
    <col min="1" max="1" width="2.453125" style="356" customWidth="1"/>
    <col min="2" max="2" width="1.36328125" style="356" customWidth="1"/>
    <col min="3" max="19" width="2.453125" style="356" customWidth="1"/>
    <col min="20" max="22" width="2.08984375" style="356" customWidth="1"/>
    <col min="23" max="38" width="2.453125" style="356" customWidth="1"/>
    <col min="39" max="39" width="2.08984375" style="356" customWidth="1"/>
    <col min="40" max="40" width="2.453125" style="356" customWidth="1"/>
    <col min="41" max="41" width="1.08984375" style="356" customWidth="1"/>
    <col min="42" max="42" width="1.453125" style="356" customWidth="1"/>
    <col min="43" max="43" width="2.453125" style="356" customWidth="1"/>
    <col min="44" max="44" width="1.36328125" style="356" customWidth="1"/>
    <col min="45" max="61" width="2.453125" style="356" customWidth="1"/>
    <col min="62" max="64" width="2.08984375" style="356" customWidth="1"/>
    <col min="65" max="80" width="2.453125" style="356" customWidth="1"/>
    <col min="81" max="81" width="2.08984375" style="356" customWidth="1"/>
    <col min="82" max="82" width="2.453125" style="356" customWidth="1"/>
    <col min="83" max="83" width="1.08984375" style="356" customWidth="1"/>
    <col min="84" max="109" width="3.453125" style="356" customWidth="1"/>
    <col min="110" max="16384" width="2.453125" style="356"/>
  </cols>
  <sheetData>
    <row r="1" spans="2:109" ht="8.25" customHeight="1" thickBot="1"/>
    <row r="2" spans="2:109" ht="15" customHeight="1">
      <c r="B2" s="357"/>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9"/>
      <c r="AR2" s="357"/>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58"/>
      <c r="BU2" s="358"/>
      <c r="BV2" s="358"/>
      <c r="BW2" s="358"/>
      <c r="BX2" s="358"/>
      <c r="BY2" s="358"/>
      <c r="BZ2" s="358"/>
      <c r="CA2" s="358"/>
      <c r="CB2" s="358"/>
      <c r="CC2" s="358"/>
      <c r="CD2" s="358"/>
      <c r="CE2" s="359"/>
      <c r="CV2" s="2412" t="s">
        <v>775</v>
      </c>
      <c r="CW2" s="2412"/>
      <c r="CX2" s="2412"/>
      <c r="CY2" s="2412"/>
      <c r="CZ2" s="2412"/>
      <c r="DA2" s="2412"/>
      <c r="DB2" s="2412"/>
      <c r="DC2" s="2412"/>
      <c r="DD2" s="2412"/>
    </row>
    <row r="3" spans="2:109" ht="21" customHeight="1">
      <c r="B3" s="360"/>
      <c r="D3" s="1911" t="s">
        <v>776</v>
      </c>
      <c r="E3" s="1911"/>
      <c r="F3" s="1911"/>
      <c r="G3" s="1911"/>
      <c r="H3" s="1911"/>
      <c r="I3" s="1911"/>
      <c r="J3" s="1911"/>
      <c r="K3" s="1911"/>
      <c r="L3" s="1911"/>
      <c r="M3" s="1911"/>
      <c r="N3" s="1911"/>
      <c r="O3" s="1911"/>
      <c r="P3" s="1911"/>
      <c r="Q3" s="1911"/>
      <c r="R3" s="1911"/>
      <c r="S3" s="1911"/>
      <c r="T3" s="1911"/>
      <c r="U3" s="1911"/>
      <c r="V3" s="1911"/>
      <c r="W3" s="1911"/>
      <c r="X3" s="1911"/>
      <c r="Y3" s="1911"/>
      <c r="Z3" s="1911"/>
      <c r="AA3" s="1911"/>
      <c r="AB3" s="1911"/>
      <c r="AC3" s="1911"/>
      <c r="AD3" s="1911"/>
      <c r="AE3" s="1911"/>
      <c r="AF3" s="1911"/>
      <c r="AG3" s="1911"/>
      <c r="AH3" s="1911"/>
      <c r="AI3" s="1911"/>
      <c r="AJ3" s="1911"/>
      <c r="AK3" s="1911"/>
      <c r="AL3" s="1911"/>
      <c r="AM3" s="1911"/>
      <c r="AN3" s="1911"/>
      <c r="AO3" s="361"/>
      <c r="AR3" s="360"/>
      <c r="AT3" s="1911" t="s">
        <v>776</v>
      </c>
      <c r="AU3" s="1911"/>
      <c r="AV3" s="1911"/>
      <c r="AW3" s="1911"/>
      <c r="AX3" s="1911"/>
      <c r="AY3" s="1911"/>
      <c r="AZ3" s="1911"/>
      <c r="BA3" s="1911"/>
      <c r="BB3" s="1911"/>
      <c r="BC3" s="1911"/>
      <c r="BD3" s="1911"/>
      <c r="BE3" s="1911"/>
      <c r="BF3" s="1911"/>
      <c r="BG3" s="1911"/>
      <c r="BH3" s="1911"/>
      <c r="BI3" s="1911"/>
      <c r="BJ3" s="1911"/>
      <c r="BK3" s="1911"/>
      <c r="BL3" s="1911"/>
      <c r="BM3" s="1911"/>
      <c r="BN3" s="1911"/>
      <c r="BO3" s="1911"/>
      <c r="BP3" s="1911"/>
      <c r="BQ3" s="1911"/>
      <c r="BR3" s="1911"/>
      <c r="BS3" s="1911"/>
      <c r="BT3" s="1911"/>
      <c r="BU3" s="1911"/>
      <c r="BV3" s="1911"/>
      <c r="BW3" s="1911"/>
      <c r="BX3" s="1911"/>
      <c r="BY3" s="1911"/>
      <c r="BZ3" s="1911"/>
      <c r="CA3" s="1911"/>
      <c r="CB3" s="1911"/>
      <c r="CC3" s="1911"/>
      <c r="CD3" s="1911"/>
      <c r="CE3" s="361"/>
      <c r="CV3" s="2412"/>
      <c r="CW3" s="2412"/>
      <c r="CX3" s="2412"/>
      <c r="CY3" s="2412"/>
      <c r="CZ3" s="2412"/>
      <c r="DA3" s="2412"/>
      <c r="DB3" s="2412"/>
      <c r="DC3" s="2412"/>
      <c r="DD3" s="2412"/>
    </row>
    <row r="4" spans="2:109" ht="15" customHeight="1">
      <c r="B4" s="360"/>
      <c r="J4" s="2413" t="str">
        <f>入力用!B6</f>
        <v>■■事業 ●●地区 ▲-▲工区</v>
      </c>
      <c r="K4" s="2413"/>
      <c r="L4" s="2413"/>
      <c r="M4" s="2413"/>
      <c r="N4" s="2413"/>
      <c r="O4" s="2413"/>
      <c r="P4" s="2413"/>
      <c r="Q4" s="2413"/>
      <c r="R4" s="2413"/>
      <c r="S4" s="2413"/>
      <c r="T4" s="2413"/>
      <c r="AE4" s="1914">
        <f>入力用!B20</f>
        <v>0</v>
      </c>
      <c r="AF4" s="1914"/>
      <c r="AG4" s="1914"/>
      <c r="AH4" s="1914"/>
      <c r="AI4" s="1914"/>
      <c r="AJ4" s="1914"/>
      <c r="AK4" s="1914"/>
      <c r="AL4" s="1914"/>
      <c r="AM4" s="1914"/>
      <c r="AO4" s="361"/>
      <c r="AR4" s="360"/>
      <c r="AZ4" s="2415"/>
      <c r="BA4" s="2415"/>
      <c r="BB4" s="2415"/>
      <c r="BC4" s="2415"/>
      <c r="BD4" s="2415"/>
      <c r="BE4" s="2415"/>
      <c r="BF4" s="2415"/>
      <c r="BG4" s="2415"/>
      <c r="BH4" s="2415"/>
      <c r="BI4" s="2415"/>
      <c r="BJ4" s="2415"/>
      <c r="BU4" s="2415"/>
      <c r="BV4" s="2415"/>
      <c r="BW4" s="2415"/>
      <c r="BX4" s="2415"/>
      <c r="BY4" s="2415"/>
      <c r="BZ4" s="2415"/>
      <c r="CA4" s="2415"/>
      <c r="CB4" s="2415"/>
      <c r="CC4" s="2415"/>
      <c r="CE4" s="361"/>
    </row>
    <row r="5" spans="2:109" ht="15" customHeight="1">
      <c r="B5" s="360"/>
      <c r="C5" s="1910" t="s">
        <v>525</v>
      </c>
      <c r="D5" s="1910"/>
      <c r="E5" s="1910"/>
      <c r="F5" s="1910"/>
      <c r="G5" s="1910"/>
      <c r="H5" s="1910"/>
      <c r="I5" s="366"/>
      <c r="J5" s="2414"/>
      <c r="K5" s="2414"/>
      <c r="L5" s="2414"/>
      <c r="M5" s="2414"/>
      <c r="N5" s="2414"/>
      <c r="O5" s="2414"/>
      <c r="P5" s="2414"/>
      <c r="Q5" s="2414"/>
      <c r="R5" s="2414"/>
      <c r="S5" s="2414"/>
      <c r="T5" s="2414"/>
      <c r="V5" s="508"/>
      <c r="W5" s="2411" t="s">
        <v>526</v>
      </c>
      <c r="X5" s="2411"/>
      <c r="Y5" s="2411"/>
      <c r="Z5" s="2411"/>
      <c r="AA5" s="2411"/>
      <c r="AB5" s="2411"/>
      <c r="AC5" s="2411"/>
      <c r="AD5" s="362"/>
      <c r="AE5" s="1915"/>
      <c r="AF5" s="1915"/>
      <c r="AG5" s="1915"/>
      <c r="AH5" s="1915"/>
      <c r="AI5" s="1915"/>
      <c r="AJ5" s="1915"/>
      <c r="AK5" s="1915"/>
      <c r="AL5" s="1915"/>
      <c r="AM5" s="1915"/>
      <c r="AN5" s="509"/>
      <c r="AO5" s="361"/>
      <c r="AR5" s="360"/>
      <c r="AS5" s="1910" t="s">
        <v>525</v>
      </c>
      <c r="AT5" s="1910"/>
      <c r="AU5" s="1910"/>
      <c r="AV5" s="1910"/>
      <c r="AW5" s="1910"/>
      <c r="AX5" s="1910"/>
      <c r="AY5" s="366"/>
      <c r="AZ5" s="1904"/>
      <c r="BA5" s="1904"/>
      <c r="BB5" s="1904"/>
      <c r="BC5" s="1904"/>
      <c r="BD5" s="1904"/>
      <c r="BE5" s="1904"/>
      <c r="BF5" s="1904"/>
      <c r="BG5" s="1904"/>
      <c r="BH5" s="1904"/>
      <c r="BI5" s="1904"/>
      <c r="BJ5" s="1904"/>
      <c r="BL5" s="508"/>
      <c r="BM5" s="2411" t="s">
        <v>526</v>
      </c>
      <c r="BN5" s="2411"/>
      <c r="BO5" s="2411"/>
      <c r="BP5" s="2411"/>
      <c r="BQ5" s="2411"/>
      <c r="BR5" s="2411"/>
      <c r="BS5" s="2411"/>
      <c r="BT5" s="362"/>
      <c r="BU5" s="1904"/>
      <c r="BV5" s="1904"/>
      <c r="BW5" s="1904"/>
      <c r="BX5" s="1904"/>
      <c r="BY5" s="1904"/>
      <c r="BZ5" s="1904"/>
      <c r="CA5" s="1904"/>
      <c r="CB5" s="1904"/>
      <c r="CC5" s="1904"/>
      <c r="CD5" s="509"/>
      <c r="CE5" s="361"/>
    </row>
    <row r="6" spans="2:109" ht="15" customHeight="1">
      <c r="B6" s="360"/>
      <c r="D6" s="363"/>
      <c r="E6" s="363"/>
      <c r="F6" s="363"/>
      <c r="G6" s="363"/>
      <c r="H6" s="363"/>
      <c r="J6" s="1906" t="str">
        <f>入力用!B12</f>
        <v>令和8年4月2日～令和9年3月31日</v>
      </c>
      <c r="K6" s="1906"/>
      <c r="L6" s="1906"/>
      <c r="M6" s="1906"/>
      <c r="N6" s="1906"/>
      <c r="O6" s="1906"/>
      <c r="P6" s="1906"/>
      <c r="Q6" s="1906"/>
      <c r="R6" s="1906"/>
      <c r="S6" s="1906"/>
      <c r="T6" s="1906"/>
      <c r="U6" s="364"/>
      <c r="V6" s="364"/>
      <c r="W6" s="364"/>
      <c r="X6" s="364"/>
      <c r="Y6" s="364"/>
      <c r="Z6" s="364"/>
      <c r="AA6" s="364"/>
      <c r="AB6" s="364"/>
      <c r="AC6" s="364"/>
      <c r="AE6" s="1906">
        <f>入力用!B24</f>
        <v>0</v>
      </c>
      <c r="AF6" s="1906"/>
      <c r="AG6" s="1906"/>
      <c r="AH6" s="1906"/>
      <c r="AI6" s="1906"/>
      <c r="AJ6" s="1906"/>
      <c r="AK6" s="1906"/>
      <c r="AL6" s="1906"/>
      <c r="AM6" s="1906"/>
      <c r="AN6" s="510"/>
      <c r="AO6" s="361"/>
      <c r="AR6" s="360"/>
      <c r="AT6" s="363"/>
      <c r="AU6" s="363"/>
      <c r="AV6" s="363"/>
      <c r="AW6" s="363"/>
      <c r="AX6" s="363"/>
      <c r="AZ6" s="1831"/>
      <c r="BA6" s="1831"/>
      <c r="BB6" s="1831"/>
      <c r="BC6" s="1831"/>
      <c r="BD6" s="1831"/>
      <c r="BE6" s="1831"/>
      <c r="BF6" s="1831"/>
      <c r="BG6" s="1831"/>
      <c r="BH6" s="1831"/>
      <c r="BI6" s="1831"/>
      <c r="BJ6" s="1831"/>
      <c r="BK6" s="364"/>
      <c r="BL6" s="364"/>
      <c r="BM6" s="364"/>
      <c r="BN6" s="364"/>
      <c r="BO6" s="364"/>
      <c r="BP6" s="364"/>
      <c r="BQ6" s="364"/>
      <c r="BR6" s="364"/>
      <c r="BS6" s="364"/>
      <c r="BU6" s="1831"/>
      <c r="BV6" s="1831"/>
      <c r="BW6" s="1831"/>
      <c r="BX6" s="1831"/>
      <c r="BY6" s="1831"/>
      <c r="BZ6" s="1831"/>
      <c r="CA6" s="1831"/>
      <c r="CB6" s="1831"/>
      <c r="CC6" s="1831"/>
      <c r="CD6" s="510"/>
      <c r="CE6" s="361"/>
    </row>
    <row r="7" spans="2:109" ht="15" customHeight="1">
      <c r="B7" s="360"/>
      <c r="C7" s="1910" t="s">
        <v>527</v>
      </c>
      <c r="D7" s="1910"/>
      <c r="E7" s="1910"/>
      <c r="F7" s="1910"/>
      <c r="G7" s="1910"/>
      <c r="H7" s="1910"/>
      <c r="I7" s="366"/>
      <c r="J7" s="1907"/>
      <c r="K7" s="1907"/>
      <c r="L7" s="1907"/>
      <c r="M7" s="1907"/>
      <c r="N7" s="1907"/>
      <c r="O7" s="1907"/>
      <c r="P7" s="1907"/>
      <c r="Q7" s="1907"/>
      <c r="R7" s="1907"/>
      <c r="S7" s="1907"/>
      <c r="T7" s="1907"/>
      <c r="W7" s="1909" t="s">
        <v>528</v>
      </c>
      <c r="X7" s="1909"/>
      <c r="Y7" s="1909"/>
      <c r="Z7" s="1909"/>
      <c r="AA7" s="1909"/>
      <c r="AB7" s="1909"/>
      <c r="AC7" s="1909"/>
      <c r="AD7" s="366"/>
      <c r="AE7" s="1907"/>
      <c r="AF7" s="1907"/>
      <c r="AG7" s="1907"/>
      <c r="AH7" s="1907"/>
      <c r="AI7" s="1907"/>
      <c r="AJ7" s="1907"/>
      <c r="AK7" s="1907"/>
      <c r="AL7" s="1907"/>
      <c r="AM7" s="1907"/>
      <c r="AN7" s="362"/>
      <c r="AO7" s="361"/>
      <c r="AR7" s="360"/>
      <c r="AS7" s="1910" t="s">
        <v>527</v>
      </c>
      <c r="AT7" s="1910"/>
      <c r="AU7" s="1910"/>
      <c r="AV7" s="1910"/>
      <c r="AW7" s="1910"/>
      <c r="AX7" s="1910"/>
      <c r="AY7" s="366"/>
      <c r="AZ7" s="1837"/>
      <c r="BA7" s="1837"/>
      <c r="BB7" s="1837"/>
      <c r="BC7" s="1837"/>
      <c r="BD7" s="1837"/>
      <c r="BE7" s="1837"/>
      <c r="BF7" s="1837"/>
      <c r="BG7" s="1837"/>
      <c r="BH7" s="1837"/>
      <c r="BI7" s="1837"/>
      <c r="BJ7" s="1837"/>
      <c r="BM7" s="1909" t="s">
        <v>528</v>
      </c>
      <c r="BN7" s="1909"/>
      <c r="BO7" s="1909"/>
      <c r="BP7" s="1909"/>
      <c r="BQ7" s="1909"/>
      <c r="BR7" s="1909"/>
      <c r="BS7" s="1909"/>
      <c r="BT7" s="366"/>
      <c r="BU7" s="1837"/>
      <c r="BV7" s="1837"/>
      <c r="BW7" s="1837"/>
      <c r="BX7" s="1837"/>
      <c r="BY7" s="1837"/>
      <c r="BZ7" s="1837"/>
      <c r="CA7" s="1837"/>
      <c r="CB7" s="1837"/>
      <c r="CC7" s="1837"/>
      <c r="CD7" s="362"/>
      <c r="CE7" s="361"/>
    </row>
    <row r="8" spans="2:109" ht="15" customHeight="1">
      <c r="B8" s="360"/>
      <c r="D8" s="363"/>
      <c r="E8" s="363"/>
      <c r="F8" s="363"/>
      <c r="G8" s="363"/>
      <c r="H8" s="363"/>
      <c r="J8" s="1831"/>
      <c r="K8" s="1831"/>
      <c r="L8" s="1831"/>
      <c r="M8" s="1831"/>
      <c r="N8" s="1831"/>
      <c r="O8" s="1831"/>
      <c r="P8" s="1831"/>
      <c r="Q8" s="1831"/>
      <c r="R8" s="1831"/>
      <c r="S8" s="1831"/>
      <c r="T8" s="1831"/>
      <c r="U8" s="364"/>
      <c r="V8" s="364"/>
      <c r="W8" s="364"/>
      <c r="X8" s="364"/>
      <c r="Y8" s="364"/>
      <c r="Z8" s="364"/>
      <c r="AA8" s="364"/>
      <c r="AB8" s="364"/>
      <c r="AC8" s="364"/>
      <c r="AE8" s="1906" t="str">
        <f>入力用!B18</f>
        <v>○○ ○○</v>
      </c>
      <c r="AF8" s="1906"/>
      <c r="AG8" s="1906"/>
      <c r="AH8" s="1906"/>
      <c r="AI8" s="1906"/>
      <c r="AJ8" s="1906"/>
      <c r="AK8" s="1906"/>
      <c r="AL8" s="1906"/>
      <c r="AM8" s="1906"/>
      <c r="AN8" s="510"/>
      <c r="AO8" s="361"/>
      <c r="AR8" s="360"/>
      <c r="AT8" s="363"/>
      <c r="AU8" s="363"/>
      <c r="AV8" s="363"/>
      <c r="AW8" s="363"/>
      <c r="AX8" s="363"/>
      <c r="AZ8" s="1831"/>
      <c r="BA8" s="1831"/>
      <c r="BB8" s="1831"/>
      <c r="BC8" s="1831"/>
      <c r="BD8" s="1831"/>
      <c r="BE8" s="1831"/>
      <c r="BF8" s="1831"/>
      <c r="BG8" s="1831"/>
      <c r="BH8" s="1831"/>
      <c r="BI8" s="1831"/>
      <c r="BJ8" s="1831"/>
      <c r="BK8" s="364"/>
      <c r="BL8" s="364"/>
      <c r="BM8" s="364"/>
      <c r="BN8" s="364"/>
      <c r="BO8" s="364"/>
      <c r="BP8" s="364"/>
      <c r="BQ8" s="364"/>
      <c r="BR8" s="364"/>
      <c r="BS8" s="364"/>
      <c r="BU8" s="1831"/>
      <c r="BV8" s="1831"/>
      <c r="BW8" s="1831"/>
      <c r="BX8" s="1831"/>
      <c r="BY8" s="1831"/>
      <c r="BZ8" s="1831"/>
      <c r="CA8" s="1831"/>
      <c r="CB8" s="1831"/>
      <c r="CC8" s="1831"/>
      <c r="CD8" s="510"/>
      <c r="CE8" s="361"/>
    </row>
    <row r="9" spans="2:109" ht="15" customHeight="1">
      <c r="B9" s="360"/>
      <c r="C9" s="2410" t="s">
        <v>777</v>
      </c>
      <c r="D9" s="2410"/>
      <c r="E9" s="2410"/>
      <c r="F9" s="2410"/>
      <c r="G9" s="2410"/>
      <c r="H9" s="2410"/>
      <c r="I9" s="366"/>
      <c r="J9" s="1837"/>
      <c r="K9" s="1837"/>
      <c r="L9" s="1837"/>
      <c r="M9" s="1837"/>
      <c r="N9" s="1837"/>
      <c r="O9" s="1837"/>
      <c r="P9" s="1837"/>
      <c r="Q9" s="1837"/>
      <c r="R9" s="1837"/>
      <c r="S9" s="1837"/>
      <c r="T9" s="1837"/>
      <c r="W9" s="1909" t="s">
        <v>530</v>
      </c>
      <c r="X9" s="1909"/>
      <c r="Y9" s="1909"/>
      <c r="Z9" s="1909"/>
      <c r="AA9" s="1909"/>
      <c r="AB9" s="1909"/>
      <c r="AC9" s="1909"/>
      <c r="AD9" s="366"/>
      <c r="AE9" s="1907"/>
      <c r="AF9" s="1907"/>
      <c r="AG9" s="1907"/>
      <c r="AH9" s="1907"/>
      <c r="AI9" s="1907"/>
      <c r="AJ9" s="1907"/>
      <c r="AK9" s="1907"/>
      <c r="AL9" s="1907"/>
      <c r="AM9" s="1907"/>
      <c r="AN9" s="362"/>
      <c r="AO9" s="361"/>
      <c r="AR9" s="360"/>
      <c r="AS9" s="2410" t="s">
        <v>777</v>
      </c>
      <c r="AT9" s="2410"/>
      <c r="AU9" s="2410"/>
      <c r="AV9" s="2410"/>
      <c r="AW9" s="2410"/>
      <c r="AX9" s="2410"/>
      <c r="AY9" s="366"/>
      <c r="AZ9" s="1837"/>
      <c r="BA9" s="1837"/>
      <c r="BB9" s="1837"/>
      <c r="BC9" s="1837"/>
      <c r="BD9" s="1837"/>
      <c r="BE9" s="1837"/>
      <c r="BF9" s="1837"/>
      <c r="BG9" s="1837"/>
      <c r="BH9" s="1837"/>
      <c r="BI9" s="1837"/>
      <c r="BJ9" s="1837"/>
      <c r="BM9" s="1909" t="s">
        <v>530</v>
      </c>
      <c r="BN9" s="1909"/>
      <c r="BO9" s="1909"/>
      <c r="BP9" s="1909"/>
      <c r="BQ9" s="1909"/>
      <c r="BR9" s="1909"/>
      <c r="BS9" s="1909"/>
      <c r="BT9" s="366"/>
      <c r="BU9" s="1837"/>
      <c r="BV9" s="1837"/>
      <c r="BW9" s="1837"/>
      <c r="BX9" s="1837"/>
      <c r="BY9" s="1837"/>
      <c r="BZ9" s="1837"/>
      <c r="CA9" s="1837"/>
      <c r="CB9" s="1837"/>
      <c r="CC9" s="1837"/>
      <c r="CD9" s="362"/>
      <c r="CE9" s="361"/>
    </row>
    <row r="10" spans="2:109" ht="15" customHeight="1">
      <c r="B10" s="360"/>
      <c r="D10" s="363"/>
      <c r="E10" s="363"/>
      <c r="F10" s="363"/>
      <c r="G10" s="363"/>
      <c r="H10" s="363"/>
      <c r="J10" s="1831"/>
      <c r="K10" s="1831"/>
      <c r="L10" s="1831"/>
      <c r="M10" s="1831"/>
      <c r="N10" s="1831"/>
      <c r="O10" s="1831"/>
      <c r="P10" s="1831"/>
      <c r="Q10" s="1831"/>
      <c r="R10" s="1831"/>
      <c r="S10" s="1831"/>
      <c r="T10" s="1831"/>
      <c r="U10" s="364"/>
      <c r="V10" s="364"/>
      <c r="W10" s="364"/>
      <c r="X10" s="364"/>
      <c r="Y10" s="364"/>
      <c r="Z10" s="364"/>
      <c r="AA10" s="364"/>
      <c r="AB10" s="364"/>
      <c r="AC10" s="364"/>
      <c r="AE10" s="1906" t="str">
        <f>入力用!B19</f>
        <v>△△　△△</v>
      </c>
      <c r="AF10" s="1906"/>
      <c r="AG10" s="1906"/>
      <c r="AH10" s="1906"/>
      <c r="AI10" s="1906"/>
      <c r="AJ10" s="1906"/>
      <c r="AK10" s="1906"/>
      <c r="AL10" s="1906"/>
      <c r="AM10" s="1906"/>
      <c r="AN10" s="365"/>
      <c r="AO10" s="361"/>
      <c r="AR10" s="360"/>
      <c r="AT10" s="363"/>
      <c r="AU10" s="363"/>
      <c r="AV10" s="363"/>
      <c r="AW10" s="363"/>
      <c r="AX10" s="363"/>
      <c r="AZ10" s="1831"/>
      <c r="BA10" s="1831"/>
      <c r="BB10" s="1831"/>
      <c r="BC10" s="1831"/>
      <c r="BD10" s="1831"/>
      <c r="BE10" s="1831"/>
      <c r="BF10" s="1831"/>
      <c r="BG10" s="1831"/>
      <c r="BH10" s="1831"/>
      <c r="BI10" s="1831"/>
      <c r="BJ10" s="1831"/>
      <c r="BK10" s="364"/>
      <c r="BL10" s="364"/>
      <c r="BM10" s="364"/>
      <c r="BN10" s="364"/>
      <c r="BO10" s="364"/>
      <c r="BP10" s="364"/>
      <c r="BQ10" s="364"/>
      <c r="BR10" s="364"/>
      <c r="BS10" s="364"/>
      <c r="BU10" s="1831"/>
      <c r="BV10" s="1831"/>
      <c r="BW10" s="1831"/>
      <c r="BX10" s="1831"/>
      <c r="BY10" s="1831"/>
      <c r="BZ10" s="1831"/>
      <c r="CA10" s="1831"/>
      <c r="CB10" s="1831"/>
      <c r="CC10" s="1831"/>
      <c r="CD10" s="365"/>
      <c r="CE10" s="361"/>
    </row>
    <row r="11" spans="2:109" ht="15" customHeight="1">
      <c r="B11" s="360"/>
      <c r="C11" s="1910" t="s">
        <v>531</v>
      </c>
      <c r="D11" s="1908"/>
      <c r="E11" s="1908"/>
      <c r="F11" s="1908"/>
      <c r="G11" s="1908"/>
      <c r="H11" s="1908"/>
      <c r="I11" s="366"/>
      <c r="J11" s="1837"/>
      <c r="K11" s="1837"/>
      <c r="L11" s="1837"/>
      <c r="M11" s="1837"/>
      <c r="N11" s="1837"/>
      <c r="O11" s="1837"/>
      <c r="P11" s="1837"/>
      <c r="Q11" s="1837"/>
      <c r="R11" s="1837"/>
      <c r="S11" s="1837"/>
      <c r="T11" s="1837"/>
      <c r="V11" s="364"/>
      <c r="W11" s="1909" t="s">
        <v>532</v>
      </c>
      <c r="X11" s="1909"/>
      <c r="Y11" s="1909"/>
      <c r="Z11" s="1909"/>
      <c r="AA11" s="1909"/>
      <c r="AB11" s="1909"/>
      <c r="AC11" s="1909"/>
      <c r="AD11" s="366"/>
      <c r="AE11" s="1907"/>
      <c r="AF11" s="1907"/>
      <c r="AG11" s="1907"/>
      <c r="AH11" s="1907"/>
      <c r="AI11" s="1907"/>
      <c r="AJ11" s="1907"/>
      <c r="AK11" s="1907"/>
      <c r="AL11" s="1907"/>
      <c r="AM11" s="1907"/>
      <c r="AN11" s="362"/>
      <c r="AO11" s="361"/>
      <c r="AR11" s="360"/>
      <c r="AS11" s="1910" t="s">
        <v>531</v>
      </c>
      <c r="AT11" s="1908"/>
      <c r="AU11" s="1908"/>
      <c r="AV11" s="1908"/>
      <c r="AW11" s="1908"/>
      <c r="AX11" s="1908"/>
      <c r="AY11" s="366"/>
      <c r="AZ11" s="1837"/>
      <c r="BA11" s="1837"/>
      <c r="BB11" s="1837"/>
      <c r="BC11" s="1837"/>
      <c r="BD11" s="1837"/>
      <c r="BE11" s="1837"/>
      <c r="BF11" s="1837"/>
      <c r="BG11" s="1837"/>
      <c r="BH11" s="1837"/>
      <c r="BI11" s="1837"/>
      <c r="BJ11" s="1837"/>
      <c r="BL11" s="364"/>
      <c r="BM11" s="1909" t="s">
        <v>532</v>
      </c>
      <c r="BN11" s="1909"/>
      <c r="BO11" s="1909"/>
      <c r="BP11" s="1909"/>
      <c r="BQ11" s="1909"/>
      <c r="BR11" s="1909"/>
      <c r="BS11" s="1909"/>
      <c r="BT11" s="366"/>
      <c r="BU11" s="1837"/>
      <c r="BV11" s="1837"/>
      <c r="BW11" s="1837"/>
      <c r="BX11" s="1837"/>
      <c r="BY11" s="1837"/>
      <c r="BZ11" s="1837"/>
      <c r="CA11" s="1837"/>
      <c r="CB11" s="1837"/>
      <c r="CC11" s="1837"/>
      <c r="CD11" s="362"/>
      <c r="CE11" s="361"/>
      <c r="CG11" s="2409" t="s">
        <v>778</v>
      </c>
      <c r="CH11" s="2409"/>
      <c r="CI11" s="2409"/>
      <c r="CJ11" s="2409"/>
      <c r="CK11" s="2409"/>
      <c r="CL11" s="2409"/>
      <c r="CM11" s="2409"/>
      <c r="CN11" s="2409"/>
      <c r="CO11" s="2409"/>
      <c r="CP11" s="2409"/>
    </row>
    <row r="12" spans="2:109" ht="15" customHeight="1">
      <c r="B12" s="360"/>
      <c r="D12" s="363"/>
      <c r="E12" s="363"/>
      <c r="F12" s="363"/>
      <c r="G12" s="363"/>
      <c r="H12" s="363"/>
      <c r="J12" s="1831"/>
      <c r="K12" s="1831"/>
      <c r="L12" s="1831"/>
      <c r="M12" s="1831"/>
      <c r="N12" s="1831"/>
      <c r="O12" s="1831"/>
      <c r="P12" s="1831"/>
      <c r="Q12" s="1831"/>
      <c r="R12" s="1831"/>
      <c r="S12" s="1831"/>
      <c r="T12" s="1831"/>
      <c r="U12" s="510"/>
      <c r="V12" s="510"/>
      <c r="Y12" s="364"/>
      <c r="Z12" s="364"/>
      <c r="AA12" s="364"/>
      <c r="AB12" s="364"/>
      <c r="AC12" s="364"/>
      <c r="AD12" s="364"/>
      <c r="AE12" s="364"/>
      <c r="AF12" s="364"/>
      <c r="AG12" s="364"/>
      <c r="AH12" s="364"/>
      <c r="AI12" s="364"/>
      <c r="AK12" s="510"/>
      <c r="AL12" s="510"/>
      <c r="AM12" s="510"/>
      <c r="AN12" s="510"/>
      <c r="AO12" s="361"/>
      <c r="AR12" s="360"/>
      <c r="AT12" s="363"/>
      <c r="AU12" s="363"/>
      <c r="AV12" s="363"/>
      <c r="AW12" s="363"/>
      <c r="AX12" s="363"/>
      <c r="AZ12" s="1831"/>
      <c r="BA12" s="1831"/>
      <c r="BB12" s="1831"/>
      <c r="BC12" s="1831"/>
      <c r="BD12" s="1831"/>
      <c r="BE12" s="1831"/>
      <c r="BF12" s="1831"/>
      <c r="BG12" s="1831"/>
      <c r="BH12" s="1831"/>
      <c r="BI12" s="1831"/>
      <c r="BJ12" s="1831"/>
      <c r="BK12" s="510"/>
      <c r="BL12" s="510"/>
      <c r="BO12" s="364"/>
      <c r="BP12" s="364"/>
      <c r="BQ12" s="364"/>
      <c r="BR12" s="364"/>
      <c r="BS12" s="364"/>
      <c r="BT12" s="364"/>
      <c r="BU12" s="364"/>
      <c r="BV12" s="364"/>
      <c r="BW12" s="364"/>
      <c r="BX12" s="364"/>
      <c r="BY12" s="364"/>
      <c r="CA12" s="510"/>
      <c r="CB12" s="510"/>
      <c r="CC12" s="510"/>
      <c r="CD12" s="510"/>
      <c r="CE12" s="361"/>
      <c r="CG12" s="2409"/>
      <c r="CH12" s="2409"/>
      <c r="CI12" s="2409"/>
      <c r="CJ12" s="2409"/>
      <c r="CK12" s="2409"/>
      <c r="CL12" s="2409"/>
      <c r="CM12" s="2409"/>
      <c r="CN12" s="2409"/>
      <c r="CO12" s="2409"/>
      <c r="CP12" s="2409"/>
    </row>
    <row r="13" spans="2:109" ht="15" customHeight="1">
      <c r="B13" s="360"/>
      <c r="C13" s="1910" t="s">
        <v>779</v>
      </c>
      <c r="D13" s="1908"/>
      <c r="E13" s="1908"/>
      <c r="F13" s="1908"/>
      <c r="G13" s="1908"/>
      <c r="H13" s="1908"/>
      <c r="I13" s="366"/>
      <c r="J13" s="1837"/>
      <c r="K13" s="1837"/>
      <c r="L13" s="1837"/>
      <c r="M13" s="1837"/>
      <c r="N13" s="1837"/>
      <c r="O13" s="1837"/>
      <c r="P13" s="1837"/>
      <c r="Q13" s="1837"/>
      <c r="R13" s="1837"/>
      <c r="S13" s="1837"/>
      <c r="T13" s="1837"/>
      <c r="U13" s="356" t="s">
        <v>780</v>
      </c>
      <c r="V13" s="511"/>
      <c r="AK13" s="511"/>
      <c r="AL13" s="511"/>
      <c r="AM13" s="511"/>
      <c r="AN13" s="511"/>
      <c r="AO13" s="361"/>
      <c r="AR13" s="360"/>
      <c r="AS13" s="1910" t="s">
        <v>779</v>
      </c>
      <c r="AT13" s="1908"/>
      <c r="AU13" s="1908"/>
      <c r="AV13" s="1908"/>
      <c r="AW13" s="1908"/>
      <c r="AX13" s="1908"/>
      <c r="AY13" s="366"/>
      <c r="AZ13" s="1837"/>
      <c r="BA13" s="1837"/>
      <c r="BB13" s="1837"/>
      <c r="BC13" s="1837"/>
      <c r="BD13" s="1837"/>
      <c r="BE13" s="1837"/>
      <c r="BF13" s="1837"/>
      <c r="BG13" s="1837"/>
      <c r="BH13" s="1837"/>
      <c r="BI13" s="1837"/>
      <c r="BJ13" s="1837"/>
      <c r="BK13" s="356" t="s">
        <v>780</v>
      </c>
      <c r="BL13" s="511"/>
      <c r="CA13" s="511"/>
      <c r="CB13" s="511"/>
      <c r="CC13" s="511"/>
      <c r="CD13" s="511"/>
      <c r="CE13" s="361"/>
    </row>
    <row r="14" spans="2:109" ht="15" customHeight="1">
      <c r="B14" s="360"/>
      <c r="D14" s="367"/>
      <c r="E14" s="367"/>
      <c r="F14" s="367"/>
      <c r="G14" s="367"/>
      <c r="H14" s="367"/>
      <c r="AO14" s="361"/>
      <c r="AR14" s="360"/>
      <c r="AT14" s="367"/>
      <c r="AU14" s="367"/>
      <c r="AV14" s="367"/>
      <c r="AW14" s="367"/>
      <c r="AX14" s="367"/>
      <c r="CE14" s="361"/>
      <c r="CG14" s="2360" t="s">
        <v>283</v>
      </c>
      <c r="CH14" s="2360"/>
      <c r="CI14" s="2360"/>
      <c r="CJ14" s="2360"/>
      <c r="CK14" s="2360"/>
      <c r="CL14" s="2826" t="s">
        <v>1720</v>
      </c>
      <c r="CM14" s="2827"/>
      <c r="CN14" s="2827"/>
      <c r="CO14" s="2827"/>
      <c r="CP14" s="2827"/>
      <c r="CQ14" s="2827"/>
      <c r="CR14" s="2827"/>
      <c r="CS14" s="2827"/>
      <c r="CT14" s="2827"/>
      <c r="CU14" s="2827"/>
      <c r="CV14" s="2827"/>
      <c r="CW14" s="2827"/>
      <c r="CX14" s="2827"/>
      <c r="CY14" s="2827"/>
      <c r="CZ14" s="2827"/>
      <c r="DA14" s="2827"/>
      <c r="DB14" s="2827"/>
      <c r="DC14" s="2827"/>
      <c r="DD14" s="2827"/>
      <c r="DE14" s="2827"/>
    </row>
    <row r="15" spans="2:109" ht="15" customHeight="1">
      <c r="B15" s="1824" t="s">
        <v>283</v>
      </c>
      <c r="C15" s="2353"/>
      <c r="D15" s="1825"/>
      <c r="E15" s="1825" t="s">
        <v>284</v>
      </c>
      <c r="F15" s="1825"/>
      <c r="G15" s="1825"/>
      <c r="H15" s="1825"/>
      <c r="I15" s="1825"/>
      <c r="J15" s="1825"/>
      <c r="K15" s="1825"/>
      <c r="L15" s="1825"/>
      <c r="M15" s="1825" t="s">
        <v>285</v>
      </c>
      <c r="N15" s="1825"/>
      <c r="O15" s="1825"/>
      <c r="P15" s="1825"/>
      <c r="Q15" s="1825"/>
      <c r="R15" s="1825"/>
      <c r="S15" s="1825"/>
      <c r="T15" s="1896" t="s">
        <v>286</v>
      </c>
      <c r="U15" s="1897"/>
      <c r="V15" s="1898"/>
      <c r="W15" s="1893" t="s">
        <v>287</v>
      </c>
      <c r="X15" s="1894"/>
      <c r="Y15" s="1894"/>
      <c r="Z15" s="1894"/>
      <c r="AA15" s="1895"/>
      <c r="AB15" s="1893" t="s">
        <v>288</v>
      </c>
      <c r="AC15" s="1895"/>
      <c r="AD15" s="1896" t="s">
        <v>289</v>
      </c>
      <c r="AE15" s="1894"/>
      <c r="AF15" s="1894"/>
      <c r="AG15" s="1894"/>
      <c r="AH15" s="1894"/>
      <c r="AI15" s="1895"/>
      <c r="AJ15" s="1896" t="s">
        <v>290</v>
      </c>
      <c r="AK15" s="1897"/>
      <c r="AL15" s="1897"/>
      <c r="AM15" s="1897"/>
      <c r="AN15" s="1897"/>
      <c r="AO15" s="2407"/>
      <c r="AR15" s="1824" t="s">
        <v>283</v>
      </c>
      <c r="AS15" s="2353"/>
      <c r="AT15" s="1825"/>
      <c r="AU15" s="1825" t="s">
        <v>284</v>
      </c>
      <c r="AV15" s="1825"/>
      <c r="AW15" s="1825"/>
      <c r="AX15" s="1825"/>
      <c r="AY15" s="1825"/>
      <c r="AZ15" s="1825"/>
      <c r="BA15" s="1825"/>
      <c r="BB15" s="1825"/>
      <c r="BC15" s="1825" t="s">
        <v>285</v>
      </c>
      <c r="BD15" s="1825"/>
      <c r="BE15" s="1825"/>
      <c r="BF15" s="1825"/>
      <c r="BG15" s="1825"/>
      <c r="BH15" s="1825"/>
      <c r="BI15" s="1825"/>
      <c r="BJ15" s="1896" t="s">
        <v>286</v>
      </c>
      <c r="BK15" s="1897"/>
      <c r="BL15" s="1898"/>
      <c r="BM15" s="1893" t="s">
        <v>287</v>
      </c>
      <c r="BN15" s="1894"/>
      <c r="BO15" s="1894"/>
      <c r="BP15" s="1894"/>
      <c r="BQ15" s="1895"/>
      <c r="BR15" s="1893" t="s">
        <v>288</v>
      </c>
      <c r="BS15" s="1895"/>
      <c r="BT15" s="1896" t="s">
        <v>289</v>
      </c>
      <c r="BU15" s="1894"/>
      <c r="BV15" s="1894"/>
      <c r="BW15" s="1894"/>
      <c r="BX15" s="1894"/>
      <c r="BY15" s="1895"/>
      <c r="BZ15" s="1896" t="s">
        <v>290</v>
      </c>
      <c r="CA15" s="1897"/>
      <c r="CB15" s="1897"/>
      <c r="CC15" s="1897"/>
      <c r="CD15" s="1897"/>
      <c r="CE15" s="2407"/>
      <c r="CG15" s="2360"/>
      <c r="CH15" s="2360"/>
      <c r="CI15" s="2360"/>
      <c r="CJ15" s="2360"/>
      <c r="CK15" s="2360"/>
      <c r="CL15" s="2827"/>
      <c r="CM15" s="2827"/>
      <c r="CN15" s="2827"/>
      <c r="CO15" s="2827"/>
      <c r="CP15" s="2827"/>
      <c r="CQ15" s="2827"/>
      <c r="CR15" s="2827"/>
      <c r="CS15" s="2827"/>
      <c r="CT15" s="2827"/>
      <c r="CU15" s="2827"/>
      <c r="CV15" s="2827"/>
      <c r="CW15" s="2827"/>
      <c r="CX15" s="2827"/>
      <c r="CY15" s="2827"/>
      <c r="CZ15" s="2827"/>
      <c r="DA15" s="2827"/>
      <c r="DB15" s="2827"/>
      <c r="DC15" s="2827"/>
      <c r="DD15" s="2827"/>
      <c r="DE15" s="2827"/>
    </row>
    <row r="16" spans="2:109" ht="15" customHeight="1">
      <c r="B16" s="1824"/>
      <c r="C16" s="2353"/>
      <c r="D16" s="1825"/>
      <c r="E16" s="1825"/>
      <c r="F16" s="1825"/>
      <c r="G16" s="1825"/>
      <c r="H16" s="1825"/>
      <c r="I16" s="1825"/>
      <c r="J16" s="1825"/>
      <c r="K16" s="1825"/>
      <c r="L16" s="1825"/>
      <c r="M16" s="1825"/>
      <c r="N16" s="1825"/>
      <c r="O16" s="1825"/>
      <c r="P16" s="1825"/>
      <c r="Q16" s="1825"/>
      <c r="R16" s="1825"/>
      <c r="S16" s="1825"/>
      <c r="T16" s="1899"/>
      <c r="U16" s="1900"/>
      <c r="V16" s="1901"/>
      <c r="W16" s="1903"/>
      <c r="X16" s="1904"/>
      <c r="Y16" s="1904"/>
      <c r="Z16" s="1904"/>
      <c r="AA16" s="1905"/>
      <c r="AB16" s="1903"/>
      <c r="AC16" s="1905"/>
      <c r="AD16" s="1903"/>
      <c r="AE16" s="1904"/>
      <c r="AF16" s="1904"/>
      <c r="AG16" s="1904"/>
      <c r="AH16" s="1904"/>
      <c r="AI16" s="1905"/>
      <c r="AJ16" s="1899"/>
      <c r="AK16" s="1900"/>
      <c r="AL16" s="1900"/>
      <c r="AM16" s="1900"/>
      <c r="AN16" s="1900"/>
      <c r="AO16" s="2408"/>
      <c r="AR16" s="1824"/>
      <c r="AS16" s="2353"/>
      <c r="AT16" s="1825"/>
      <c r="AU16" s="1825"/>
      <c r="AV16" s="1825"/>
      <c r="AW16" s="1825"/>
      <c r="AX16" s="1825"/>
      <c r="AY16" s="1825"/>
      <c r="AZ16" s="1825"/>
      <c r="BA16" s="1825"/>
      <c r="BB16" s="1825"/>
      <c r="BC16" s="1825"/>
      <c r="BD16" s="1825"/>
      <c r="BE16" s="1825"/>
      <c r="BF16" s="1825"/>
      <c r="BG16" s="1825"/>
      <c r="BH16" s="1825"/>
      <c r="BI16" s="1825"/>
      <c r="BJ16" s="1899"/>
      <c r="BK16" s="1900"/>
      <c r="BL16" s="1901"/>
      <c r="BM16" s="1903"/>
      <c r="BN16" s="1904"/>
      <c r="BO16" s="1904"/>
      <c r="BP16" s="1904"/>
      <c r="BQ16" s="1905"/>
      <c r="BR16" s="1903"/>
      <c r="BS16" s="1905"/>
      <c r="BT16" s="1903"/>
      <c r="BU16" s="1904"/>
      <c r="BV16" s="1904"/>
      <c r="BW16" s="1904"/>
      <c r="BX16" s="1904"/>
      <c r="BY16" s="1905"/>
      <c r="BZ16" s="1899"/>
      <c r="CA16" s="1900"/>
      <c r="CB16" s="1900"/>
      <c r="CC16" s="1900"/>
      <c r="CD16" s="1900"/>
      <c r="CE16" s="2408"/>
    </row>
    <row r="17" spans="2:109" ht="15" customHeight="1">
      <c r="B17" s="1857" t="s">
        <v>279</v>
      </c>
      <c r="C17" s="1858"/>
      <c r="D17" s="1858"/>
      <c r="E17" s="1858"/>
      <c r="F17" s="1858"/>
      <c r="G17" s="1858"/>
      <c r="H17" s="1858"/>
      <c r="I17" s="1858"/>
      <c r="J17" s="1858"/>
      <c r="K17" s="1858"/>
      <c r="L17" s="1859"/>
      <c r="M17" s="1884"/>
      <c r="N17" s="1885"/>
      <c r="O17" s="1885"/>
      <c r="P17" s="1885"/>
      <c r="Q17" s="1885"/>
      <c r="R17" s="1885"/>
      <c r="S17" s="1885"/>
      <c r="T17" s="512"/>
      <c r="U17" s="512"/>
      <c r="V17" s="512"/>
      <c r="W17" s="369"/>
      <c r="X17" s="369"/>
      <c r="Y17" s="369"/>
      <c r="Z17" s="369"/>
      <c r="AA17" s="369"/>
      <c r="AB17" s="369"/>
      <c r="AC17" s="369"/>
      <c r="AD17" s="369"/>
      <c r="AE17" s="369"/>
      <c r="AF17" s="369"/>
      <c r="AG17" s="369"/>
      <c r="AH17" s="369"/>
      <c r="AI17" s="369"/>
      <c r="AJ17" s="369"/>
      <c r="AK17" s="369"/>
      <c r="AL17" s="369"/>
      <c r="AM17" s="512"/>
      <c r="AN17" s="1885"/>
      <c r="AO17" s="1890"/>
      <c r="AR17" s="1857" t="s">
        <v>279</v>
      </c>
      <c r="AS17" s="1858"/>
      <c r="AT17" s="1858"/>
      <c r="AU17" s="1858"/>
      <c r="AV17" s="1858"/>
      <c r="AW17" s="1858"/>
      <c r="AX17" s="1858"/>
      <c r="AY17" s="1858"/>
      <c r="AZ17" s="1858"/>
      <c r="BA17" s="1858"/>
      <c r="BB17" s="1859"/>
      <c r="BC17" s="1884"/>
      <c r="BD17" s="1885"/>
      <c r="BE17" s="1885"/>
      <c r="BF17" s="1885"/>
      <c r="BG17" s="1885"/>
      <c r="BH17" s="1885"/>
      <c r="BI17" s="1885"/>
      <c r="BJ17" s="512"/>
      <c r="BK17" s="512"/>
      <c r="BL17" s="512"/>
      <c r="BM17" s="369"/>
      <c r="BN17" s="369"/>
      <c r="BO17" s="369"/>
      <c r="BP17" s="369"/>
      <c r="BQ17" s="369"/>
      <c r="BR17" s="369"/>
      <c r="BS17" s="369"/>
      <c r="BT17" s="369"/>
      <c r="BU17" s="369"/>
      <c r="BV17" s="369"/>
      <c r="BW17" s="369"/>
      <c r="BX17" s="369"/>
      <c r="BY17" s="369"/>
      <c r="BZ17" s="369"/>
      <c r="CA17" s="369"/>
      <c r="CB17" s="369"/>
      <c r="CC17" s="512"/>
      <c r="CD17" s="1885"/>
      <c r="CE17" s="1890"/>
      <c r="CG17" s="2828" t="s">
        <v>781</v>
      </c>
      <c r="CH17" s="2828"/>
      <c r="CI17" s="2828"/>
      <c r="CJ17" s="2828"/>
      <c r="CK17" s="2828"/>
      <c r="CL17" s="2839" t="s">
        <v>782</v>
      </c>
      <c r="CM17" s="2840"/>
      <c r="CN17" s="2840"/>
      <c r="CO17" s="2840"/>
      <c r="CP17" s="2840"/>
      <c r="CQ17" s="2840"/>
      <c r="CR17" s="2840"/>
      <c r="CS17" s="2840"/>
      <c r="CT17" s="2840"/>
      <c r="CU17" s="2840"/>
      <c r="CV17" s="2840"/>
      <c r="CW17" s="2840"/>
      <c r="CX17" s="2840"/>
      <c r="CY17" s="2840"/>
      <c r="CZ17" s="2840"/>
      <c r="DA17" s="2840"/>
      <c r="DB17" s="2840"/>
      <c r="DC17" s="2840"/>
      <c r="DD17" s="2840"/>
      <c r="DE17" s="2840"/>
    </row>
    <row r="18" spans="2:109" ht="15" customHeight="1">
      <c r="B18" s="1860"/>
      <c r="C18" s="1861"/>
      <c r="D18" s="1861"/>
      <c r="E18" s="1861"/>
      <c r="F18" s="1861"/>
      <c r="G18" s="1861"/>
      <c r="H18" s="1861"/>
      <c r="I18" s="1861"/>
      <c r="J18" s="1861"/>
      <c r="K18" s="1861"/>
      <c r="L18" s="1862"/>
      <c r="M18" s="1887"/>
      <c r="N18" s="1888"/>
      <c r="O18" s="1888"/>
      <c r="P18" s="1888"/>
      <c r="Q18" s="1888"/>
      <c r="R18" s="1888"/>
      <c r="S18" s="1888"/>
      <c r="T18" s="513"/>
      <c r="U18" s="513"/>
      <c r="V18" s="513"/>
      <c r="W18" s="369"/>
      <c r="X18" s="369"/>
      <c r="Y18" s="369"/>
      <c r="Z18" s="369"/>
      <c r="AA18" s="369"/>
      <c r="AB18" s="369"/>
      <c r="AC18" s="369"/>
      <c r="AD18" s="369"/>
      <c r="AE18" s="369"/>
      <c r="AF18" s="369"/>
      <c r="AG18" s="369"/>
      <c r="AH18" s="369"/>
      <c r="AI18" s="369"/>
      <c r="AJ18" s="369"/>
      <c r="AK18" s="369"/>
      <c r="AL18" s="369"/>
      <c r="AM18" s="513"/>
      <c r="AN18" s="1888"/>
      <c r="AO18" s="1891"/>
      <c r="AR18" s="1860"/>
      <c r="AS18" s="1861"/>
      <c r="AT18" s="1861"/>
      <c r="AU18" s="1861"/>
      <c r="AV18" s="1861"/>
      <c r="AW18" s="1861"/>
      <c r="AX18" s="1861"/>
      <c r="AY18" s="1861"/>
      <c r="AZ18" s="1861"/>
      <c r="BA18" s="1861"/>
      <c r="BB18" s="1862"/>
      <c r="BC18" s="1887"/>
      <c r="BD18" s="1888"/>
      <c r="BE18" s="1888"/>
      <c r="BF18" s="1888"/>
      <c r="BG18" s="1888"/>
      <c r="BH18" s="1888"/>
      <c r="BI18" s="1888"/>
      <c r="BJ18" s="513"/>
      <c r="BK18" s="513"/>
      <c r="BL18" s="513"/>
      <c r="BM18" s="369"/>
      <c r="BN18" s="369"/>
      <c r="BO18" s="369"/>
      <c r="BP18" s="369"/>
      <c r="BQ18" s="369"/>
      <c r="BR18" s="369"/>
      <c r="BS18" s="369"/>
      <c r="BT18" s="369"/>
      <c r="BU18" s="369"/>
      <c r="BV18" s="369"/>
      <c r="BW18" s="369"/>
      <c r="BX18" s="369"/>
      <c r="BY18" s="369"/>
      <c r="BZ18" s="369"/>
      <c r="CA18" s="369"/>
      <c r="CB18" s="369"/>
      <c r="CC18" s="513"/>
      <c r="CD18" s="1888"/>
      <c r="CE18" s="1891"/>
      <c r="CG18" s="2828"/>
      <c r="CH18" s="2828"/>
      <c r="CI18" s="2828"/>
      <c r="CJ18" s="2828"/>
      <c r="CK18" s="2828"/>
      <c r="CL18" s="2840"/>
      <c r="CM18" s="2840"/>
      <c r="CN18" s="2840"/>
      <c r="CO18" s="2840"/>
      <c r="CP18" s="2840"/>
      <c r="CQ18" s="2840"/>
      <c r="CR18" s="2840"/>
      <c r="CS18" s="2840"/>
      <c r="CT18" s="2840"/>
      <c r="CU18" s="2840"/>
      <c r="CV18" s="2840"/>
      <c r="CW18" s="2840"/>
      <c r="CX18" s="2840"/>
      <c r="CY18" s="2840"/>
      <c r="CZ18" s="2840"/>
      <c r="DA18" s="2840"/>
      <c r="DB18" s="2840"/>
      <c r="DC18" s="2840"/>
      <c r="DD18" s="2840"/>
      <c r="DE18" s="2840"/>
    </row>
    <row r="19" spans="2:109" ht="30" customHeight="1">
      <c r="B19" s="2351"/>
      <c r="C19" s="2352"/>
      <c r="D19" s="2353"/>
      <c r="E19" s="2348"/>
      <c r="F19" s="2349"/>
      <c r="G19" s="2349"/>
      <c r="H19" s="2349"/>
      <c r="I19" s="2349"/>
      <c r="J19" s="2349"/>
      <c r="K19" s="2349"/>
      <c r="L19" s="2350"/>
      <c r="M19" s="2354"/>
      <c r="N19" s="2355"/>
      <c r="O19" s="2355"/>
      <c r="P19" s="2355"/>
      <c r="Q19" s="2355"/>
      <c r="R19" s="2355"/>
      <c r="S19" s="2356"/>
      <c r="T19" s="2348"/>
      <c r="U19" s="2349"/>
      <c r="V19" s="2350"/>
      <c r="W19" s="2392"/>
      <c r="X19" s="2393"/>
      <c r="Y19" s="2393"/>
      <c r="Z19" s="2393"/>
      <c r="AA19" s="2394"/>
      <c r="AB19" s="2348"/>
      <c r="AC19" s="2350"/>
      <c r="AD19" s="2399"/>
      <c r="AE19" s="2393"/>
      <c r="AF19" s="2393"/>
      <c r="AG19" s="2393"/>
      <c r="AH19" s="2393"/>
      <c r="AI19" s="2394"/>
      <c r="AJ19" s="2348"/>
      <c r="AK19" s="2349"/>
      <c r="AL19" s="2349"/>
      <c r="AM19" s="2349"/>
      <c r="AN19" s="2349"/>
      <c r="AO19" s="2395"/>
      <c r="AR19" s="2351">
        <v>2</v>
      </c>
      <c r="AS19" s="2352"/>
      <c r="AT19" s="2353"/>
      <c r="AU19" s="2372" t="s">
        <v>291</v>
      </c>
      <c r="AV19" s="2373"/>
      <c r="AW19" s="2373"/>
      <c r="AX19" s="2373"/>
      <c r="AY19" s="2373"/>
      <c r="AZ19" s="2373"/>
      <c r="BA19" s="2373"/>
      <c r="BB19" s="2374"/>
      <c r="BC19" s="2404" t="s">
        <v>292</v>
      </c>
      <c r="BD19" s="2405"/>
      <c r="BE19" s="2405"/>
      <c r="BF19" s="2405"/>
      <c r="BG19" s="2405"/>
      <c r="BH19" s="2405"/>
      <c r="BI19" s="2406"/>
      <c r="BJ19" s="2348" t="s">
        <v>70</v>
      </c>
      <c r="BK19" s="2349"/>
      <c r="BL19" s="2350"/>
      <c r="BM19" s="2392">
        <v>200</v>
      </c>
      <c r="BN19" s="2393"/>
      <c r="BO19" s="2393"/>
      <c r="BP19" s="2393"/>
      <c r="BQ19" s="2394"/>
      <c r="BR19" s="2348" t="s">
        <v>293</v>
      </c>
      <c r="BS19" s="2350"/>
      <c r="BT19" s="2399">
        <v>2000</v>
      </c>
      <c r="BU19" s="2393"/>
      <c r="BV19" s="2393"/>
      <c r="BW19" s="2393"/>
      <c r="BX19" s="2393"/>
      <c r="BY19" s="2394"/>
      <c r="BZ19" s="2348" t="s">
        <v>294</v>
      </c>
      <c r="CA19" s="2349"/>
      <c r="CB19" s="2349"/>
      <c r="CC19" s="2349"/>
      <c r="CD19" s="2349"/>
      <c r="CE19" s="2395"/>
      <c r="CG19" s="2829"/>
      <c r="CH19" s="2829"/>
      <c r="CI19" s="2829"/>
      <c r="CJ19" s="2829"/>
      <c r="CK19" s="2829"/>
      <c r="CL19" s="2829"/>
      <c r="CM19" s="2829"/>
      <c r="CN19" s="2829"/>
      <c r="CO19" s="2829"/>
      <c r="CP19" s="2829"/>
      <c r="CQ19" s="2829"/>
      <c r="CR19" s="2829"/>
      <c r="CS19" s="2829"/>
      <c r="CT19" s="2829"/>
      <c r="CU19" s="2829"/>
      <c r="CV19" s="2829"/>
      <c r="CW19" s="2829"/>
      <c r="CX19" s="2829"/>
      <c r="CY19" s="2829"/>
      <c r="CZ19" s="2829"/>
      <c r="DA19" s="2829"/>
      <c r="DB19" s="2829"/>
      <c r="DC19" s="2829"/>
      <c r="DD19" s="2829"/>
      <c r="DE19" s="2829"/>
    </row>
    <row r="20" spans="2:109" ht="30" customHeight="1">
      <c r="B20" s="2351"/>
      <c r="C20" s="2352"/>
      <c r="D20" s="2353"/>
      <c r="E20" s="2348"/>
      <c r="F20" s="2349"/>
      <c r="G20" s="2349"/>
      <c r="H20" s="2349"/>
      <c r="I20" s="2349"/>
      <c r="J20" s="2349"/>
      <c r="K20" s="2349"/>
      <c r="L20" s="2350"/>
      <c r="M20" s="2354"/>
      <c r="N20" s="2355"/>
      <c r="O20" s="2355"/>
      <c r="P20" s="2355"/>
      <c r="Q20" s="2355"/>
      <c r="R20" s="2355"/>
      <c r="S20" s="2356"/>
      <c r="T20" s="2348"/>
      <c r="U20" s="2349"/>
      <c r="V20" s="2350"/>
      <c r="W20" s="2392"/>
      <c r="X20" s="2393"/>
      <c r="Y20" s="2393"/>
      <c r="Z20" s="2393"/>
      <c r="AA20" s="2394"/>
      <c r="AB20" s="2348"/>
      <c r="AC20" s="2350"/>
      <c r="AD20" s="2399"/>
      <c r="AE20" s="2393"/>
      <c r="AF20" s="2393"/>
      <c r="AG20" s="2393"/>
      <c r="AH20" s="2393"/>
      <c r="AI20" s="2394"/>
      <c r="AJ20" s="2348"/>
      <c r="AK20" s="2349"/>
      <c r="AL20" s="2349"/>
      <c r="AM20" s="2349"/>
      <c r="AN20" s="2349"/>
      <c r="AO20" s="2395"/>
      <c r="AR20" s="2351">
        <v>2</v>
      </c>
      <c r="AS20" s="2352"/>
      <c r="AT20" s="2353"/>
      <c r="AU20" s="2372" t="s">
        <v>298</v>
      </c>
      <c r="AV20" s="2373"/>
      <c r="AW20" s="2373"/>
      <c r="AX20" s="2373"/>
      <c r="AY20" s="2373"/>
      <c r="AZ20" s="2373"/>
      <c r="BA20" s="2373"/>
      <c r="BB20" s="2374"/>
      <c r="BC20" s="2404" t="s">
        <v>299</v>
      </c>
      <c r="BD20" s="2405"/>
      <c r="BE20" s="2405"/>
      <c r="BF20" s="2405"/>
      <c r="BG20" s="2405"/>
      <c r="BH20" s="2405"/>
      <c r="BI20" s="2406"/>
      <c r="BJ20" s="2348" t="s">
        <v>297</v>
      </c>
      <c r="BK20" s="2349"/>
      <c r="BL20" s="2350"/>
      <c r="BM20" s="2392">
        <v>100</v>
      </c>
      <c r="BN20" s="2393"/>
      <c r="BO20" s="2393"/>
      <c r="BP20" s="2393"/>
      <c r="BQ20" s="2394"/>
      <c r="BR20" s="2348" t="s">
        <v>293</v>
      </c>
      <c r="BS20" s="2350"/>
      <c r="BT20" s="2399">
        <v>1000</v>
      </c>
      <c r="BU20" s="2393"/>
      <c r="BV20" s="2393"/>
      <c r="BW20" s="2393"/>
      <c r="BX20" s="2393"/>
      <c r="BY20" s="2394"/>
      <c r="BZ20" s="2348" t="s">
        <v>70</v>
      </c>
      <c r="CA20" s="2349"/>
      <c r="CB20" s="2349"/>
      <c r="CC20" s="2349"/>
      <c r="CD20" s="2349"/>
      <c r="CE20" s="2395"/>
      <c r="CG20" s="2828" t="s">
        <v>783</v>
      </c>
      <c r="CH20" s="2828"/>
      <c r="CI20" s="2828"/>
      <c r="CJ20" s="2828"/>
      <c r="CK20" s="2828"/>
      <c r="CL20" s="2841" t="s">
        <v>1721</v>
      </c>
      <c r="CM20" s="2842"/>
      <c r="CN20" s="2842"/>
      <c r="CO20" s="2842"/>
      <c r="CP20" s="2842"/>
      <c r="CQ20" s="2842"/>
      <c r="CR20" s="2842"/>
      <c r="CS20" s="2842"/>
      <c r="CT20" s="2842"/>
      <c r="CU20" s="2842"/>
      <c r="CV20" s="2842"/>
      <c r="CW20" s="2842"/>
      <c r="CX20" s="2842"/>
      <c r="CY20" s="2842"/>
      <c r="CZ20" s="2842"/>
      <c r="DA20" s="2842"/>
      <c r="DB20" s="2842"/>
      <c r="DC20" s="2842"/>
      <c r="DD20" s="2842"/>
      <c r="DE20" s="2843"/>
    </row>
    <row r="21" spans="2:109" ht="30" customHeight="1">
      <c r="B21" s="2351"/>
      <c r="C21" s="2352"/>
      <c r="D21" s="2353"/>
      <c r="E21" s="2348"/>
      <c r="F21" s="2349"/>
      <c r="G21" s="2349"/>
      <c r="H21" s="2349"/>
      <c r="I21" s="2349"/>
      <c r="J21" s="2349"/>
      <c r="K21" s="2349"/>
      <c r="L21" s="2350"/>
      <c r="M21" s="2354"/>
      <c r="N21" s="2355"/>
      <c r="O21" s="2355"/>
      <c r="P21" s="2355"/>
      <c r="Q21" s="2355"/>
      <c r="R21" s="2355"/>
      <c r="S21" s="2356"/>
      <c r="T21" s="2348"/>
      <c r="U21" s="2349"/>
      <c r="V21" s="2350"/>
      <c r="W21" s="2392"/>
      <c r="X21" s="2393"/>
      <c r="Y21" s="2393"/>
      <c r="Z21" s="2393"/>
      <c r="AA21" s="2394"/>
      <c r="AB21" s="2348"/>
      <c r="AC21" s="2350"/>
      <c r="AD21" s="2399"/>
      <c r="AE21" s="2393"/>
      <c r="AF21" s="2393"/>
      <c r="AG21" s="2393"/>
      <c r="AH21" s="2393"/>
      <c r="AI21" s="2394"/>
      <c r="AJ21" s="2348"/>
      <c r="AK21" s="2349"/>
      <c r="AL21" s="2349"/>
      <c r="AM21" s="2349"/>
      <c r="AN21" s="2349"/>
      <c r="AO21" s="2395"/>
      <c r="AR21" s="2351">
        <v>2</v>
      </c>
      <c r="AS21" s="2352"/>
      <c r="AT21" s="2353"/>
      <c r="AU21" s="2372" t="s">
        <v>300</v>
      </c>
      <c r="AV21" s="2373"/>
      <c r="AW21" s="2373"/>
      <c r="AX21" s="2373"/>
      <c r="AY21" s="2373"/>
      <c r="AZ21" s="2373"/>
      <c r="BA21" s="2373"/>
      <c r="BB21" s="2374"/>
      <c r="BC21" s="2404" t="s">
        <v>301</v>
      </c>
      <c r="BD21" s="2405"/>
      <c r="BE21" s="2405"/>
      <c r="BF21" s="2405"/>
      <c r="BG21" s="2405"/>
      <c r="BH21" s="2405"/>
      <c r="BI21" s="2406"/>
      <c r="BJ21" s="2348" t="s">
        <v>70</v>
      </c>
      <c r="BK21" s="2349"/>
      <c r="BL21" s="2350"/>
      <c r="BM21" s="2392">
        <v>200</v>
      </c>
      <c r="BN21" s="2393"/>
      <c r="BO21" s="2393"/>
      <c r="BP21" s="2393"/>
      <c r="BQ21" s="2394"/>
      <c r="BR21" s="2348" t="s">
        <v>302</v>
      </c>
      <c r="BS21" s="2350"/>
      <c r="BT21" s="2399">
        <v>4000</v>
      </c>
      <c r="BU21" s="2393"/>
      <c r="BV21" s="2393"/>
      <c r="BW21" s="2393"/>
      <c r="BX21" s="2393"/>
      <c r="BY21" s="2394"/>
      <c r="BZ21" s="2348" t="s">
        <v>294</v>
      </c>
      <c r="CA21" s="2349"/>
      <c r="CB21" s="2349"/>
      <c r="CC21" s="2349"/>
      <c r="CD21" s="2349"/>
      <c r="CE21" s="2395"/>
      <c r="CG21" s="2829"/>
      <c r="CH21" s="2829"/>
      <c r="CI21" s="2829"/>
      <c r="CJ21" s="2829"/>
      <c r="CK21" s="2829"/>
      <c r="CL21" s="2829"/>
      <c r="CM21" s="2829"/>
      <c r="CN21" s="2829"/>
      <c r="CO21" s="2829"/>
      <c r="CP21" s="2829"/>
      <c r="CQ21" s="2829"/>
      <c r="CR21" s="2829"/>
      <c r="CS21" s="2829"/>
      <c r="CT21" s="2829"/>
      <c r="CU21" s="2829"/>
      <c r="CV21" s="2829"/>
      <c r="CW21" s="2829"/>
      <c r="CX21" s="2829"/>
      <c r="CY21" s="2829"/>
      <c r="CZ21" s="2829"/>
      <c r="DA21" s="2829"/>
      <c r="DB21" s="2829"/>
      <c r="DC21" s="2829"/>
      <c r="DD21" s="2829"/>
      <c r="DE21" s="2829"/>
    </row>
    <row r="22" spans="2:109" ht="30" customHeight="1">
      <c r="B22" s="2351"/>
      <c r="C22" s="2352"/>
      <c r="D22" s="2353"/>
      <c r="E22" s="2348"/>
      <c r="F22" s="2349"/>
      <c r="G22" s="2349"/>
      <c r="H22" s="2349"/>
      <c r="I22" s="2349"/>
      <c r="J22" s="2349"/>
      <c r="K22" s="2349"/>
      <c r="L22" s="2350"/>
      <c r="M22" s="2354"/>
      <c r="N22" s="2355"/>
      <c r="O22" s="2355"/>
      <c r="P22" s="2355"/>
      <c r="Q22" s="2355"/>
      <c r="R22" s="2355"/>
      <c r="S22" s="2356"/>
      <c r="T22" s="2348"/>
      <c r="U22" s="2349"/>
      <c r="V22" s="2350"/>
      <c r="W22" s="2392"/>
      <c r="X22" s="2393"/>
      <c r="Y22" s="2393"/>
      <c r="Z22" s="2393"/>
      <c r="AA22" s="2394"/>
      <c r="AB22" s="2348"/>
      <c r="AC22" s="2350"/>
      <c r="AD22" s="2392"/>
      <c r="AE22" s="2393"/>
      <c r="AF22" s="2393"/>
      <c r="AG22" s="2393"/>
      <c r="AH22" s="2393"/>
      <c r="AI22" s="2394"/>
      <c r="AJ22" s="2348"/>
      <c r="AK22" s="2349"/>
      <c r="AL22" s="2349"/>
      <c r="AM22" s="2349"/>
      <c r="AN22" s="2349"/>
      <c r="AO22" s="2395"/>
      <c r="AR22" s="2351">
        <v>2</v>
      </c>
      <c r="AS22" s="2352"/>
      <c r="AT22" s="2353"/>
      <c r="AU22" s="2372" t="s">
        <v>303</v>
      </c>
      <c r="AV22" s="2373"/>
      <c r="AW22" s="2373"/>
      <c r="AX22" s="2373"/>
      <c r="AY22" s="2373"/>
      <c r="AZ22" s="2373"/>
      <c r="BA22" s="2373"/>
      <c r="BB22" s="2374"/>
      <c r="BC22" s="2403" t="s">
        <v>304</v>
      </c>
      <c r="BD22" s="2401"/>
      <c r="BE22" s="2401"/>
      <c r="BF22" s="2401"/>
      <c r="BG22" s="2401"/>
      <c r="BH22" s="2401"/>
      <c r="BI22" s="2402"/>
      <c r="BJ22" s="2348" t="s">
        <v>70</v>
      </c>
      <c r="BK22" s="2349"/>
      <c r="BL22" s="2350"/>
      <c r="BM22" s="2392">
        <v>20</v>
      </c>
      <c r="BN22" s="2393"/>
      <c r="BO22" s="2393"/>
      <c r="BP22" s="2393"/>
      <c r="BQ22" s="2394"/>
      <c r="BR22" s="2348" t="s">
        <v>293</v>
      </c>
      <c r="BS22" s="2350"/>
      <c r="BT22" s="2396">
        <v>1000</v>
      </c>
      <c r="BU22" s="2397"/>
      <c r="BV22" s="2397"/>
      <c r="BW22" s="2397"/>
      <c r="BX22" s="2397"/>
      <c r="BY22" s="2398"/>
      <c r="BZ22" s="2348" t="s">
        <v>294</v>
      </c>
      <c r="CA22" s="2349"/>
      <c r="CB22" s="2349"/>
      <c r="CC22" s="2349"/>
      <c r="CD22" s="2349"/>
      <c r="CE22" s="2395"/>
      <c r="CG22" s="2828" t="s">
        <v>784</v>
      </c>
      <c r="CH22" s="2828"/>
      <c r="CI22" s="2828"/>
      <c r="CJ22" s="2828"/>
      <c r="CK22" s="2828"/>
      <c r="CL22" s="2827" t="s">
        <v>1722</v>
      </c>
      <c r="CM22" s="2827"/>
      <c r="CN22" s="2827"/>
      <c r="CO22" s="2827"/>
      <c r="CP22" s="2827"/>
      <c r="CQ22" s="2827"/>
      <c r="CR22" s="2827"/>
      <c r="CS22" s="2827"/>
      <c r="CT22" s="2827"/>
      <c r="CU22" s="2827"/>
      <c r="CV22" s="2827"/>
      <c r="CW22" s="2827"/>
      <c r="CX22" s="2827"/>
      <c r="CY22" s="2827"/>
      <c r="CZ22" s="2827"/>
      <c r="DA22" s="2827"/>
      <c r="DB22" s="2827"/>
      <c r="DC22" s="2827"/>
      <c r="DD22" s="2827"/>
      <c r="DE22" s="2827"/>
    </row>
    <row r="23" spans="2:109" ht="30" customHeight="1">
      <c r="B23" s="2351"/>
      <c r="C23" s="2352"/>
      <c r="D23" s="2353"/>
      <c r="E23" s="2348"/>
      <c r="F23" s="2349"/>
      <c r="G23" s="2349"/>
      <c r="H23" s="2349"/>
      <c r="I23" s="2349"/>
      <c r="J23" s="2349"/>
      <c r="K23" s="2349"/>
      <c r="L23" s="2350"/>
      <c r="M23" s="2354"/>
      <c r="N23" s="2355"/>
      <c r="O23" s="2355"/>
      <c r="P23" s="2355"/>
      <c r="Q23" s="2355"/>
      <c r="R23" s="2355"/>
      <c r="S23" s="2356"/>
      <c r="T23" s="2348"/>
      <c r="U23" s="2349"/>
      <c r="V23" s="2350"/>
      <c r="W23" s="2392"/>
      <c r="X23" s="2393"/>
      <c r="Y23" s="2393"/>
      <c r="Z23" s="2393"/>
      <c r="AA23" s="2394"/>
      <c r="AB23" s="2348"/>
      <c r="AC23" s="2350"/>
      <c r="AD23" s="2399"/>
      <c r="AE23" s="2393"/>
      <c r="AF23" s="2393"/>
      <c r="AG23" s="2393"/>
      <c r="AH23" s="2393"/>
      <c r="AI23" s="2394"/>
      <c r="AJ23" s="2348"/>
      <c r="AK23" s="2349"/>
      <c r="AL23" s="2349"/>
      <c r="AM23" s="2349"/>
      <c r="AN23" s="2349"/>
      <c r="AO23" s="2395"/>
      <c r="AR23" s="2351">
        <v>2</v>
      </c>
      <c r="AS23" s="2352"/>
      <c r="AT23" s="2353"/>
      <c r="AU23" s="2372" t="s">
        <v>305</v>
      </c>
      <c r="AV23" s="2373"/>
      <c r="AW23" s="2373"/>
      <c r="AX23" s="2373"/>
      <c r="AY23" s="2373"/>
      <c r="AZ23" s="2373"/>
      <c r="BA23" s="2373"/>
      <c r="BB23" s="2374"/>
      <c r="BC23" s="2403" t="s">
        <v>306</v>
      </c>
      <c r="BD23" s="2401"/>
      <c r="BE23" s="2401"/>
      <c r="BF23" s="2401"/>
      <c r="BG23" s="2401"/>
      <c r="BH23" s="2401"/>
      <c r="BI23" s="2402"/>
      <c r="BJ23" s="2348" t="s">
        <v>297</v>
      </c>
      <c r="BK23" s="2349"/>
      <c r="BL23" s="2350"/>
      <c r="BM23" s="2392">
        <v>200</v>
      </c>
      <c r="BN23" s="2393"/>
      <c r="BO23" s="2393"/>
      <c r="BP23" s="2393"/>
      <c r="BQ23" s="2394"/>
      <c r="BR23" s="2348" t="s">
        <v>307</v>
      </c>
      <c r="BS23" s="2350"/>
      <c r="BT23" s="2396">
        <v>1000</v>
      </c>
      <c r="BU23" s="2397"/>
      <c r="BV23" s="2397"/>
      <c r="BW23" s="2397"/>
      <c r="BX23" s="2397"/>
      <c r="BY23" s="2398"/>
      <c r="BZ23" s="2348" t="s">
        <v>308</v>
      </c>
      <c r="CA23" s="2349"/>
      <c r="CB23" s="2349"/>
      <c r="CC23" s="2349"/>
      <c r="CD23" s="2349"/>
      <c r="CE23" s="2395"/>
      <c r="CG23" s="2829"/>
      <c r="CH23" s="2829"/>
      <c r="CI23" s="2829"/>
      <c r="CJ23" s="2829"/>
      <c r="CK23" s="2829"/>
      <c r="CL23" s="2829"/>
      <c r="CM23" s="2829"/>
      <c r="CN23" s="2829"/>
      <c r="CO23" s="2829"/>
      <c r="CP23" s="2829"/>
      <c r="CQ23" s="2829"/>
      <c r="CR23" s="2829"/>
      <c r="CS23" s="2829"/>
      <c r="CT23" s="2829"/>
      <c r="CU23" s="2829"/>
      <c r="CV23" s="2829"/>
      <c r="CW23" s="2829"/>
      <c r="CX23" s="2829"/>
      <c r="CY23" s="2829"/>
      <c r="CZ23" s="2829"/>
      <c r="DA23" s="2829"/>
      <c r="DB23" s="2829"/>
      <c r="DC23" s="2829"/>
      <c r="DD23" s="2829"/>
      <c r="DE23" s="2829"/>
    </row>
    <row r="24" spans="2:109" ht="30" customHeight="1">
      <c r="B24" s="2351"/>
      <c r="C24" s="2352"/>
      <c r="D24" s="2353"/>
      <c r="E24" s="2348"/>
      <c r="F24" s="2349"/>
      <c r="G24" s="2349"/>
      <c r="H24" s="2349"/>
      <c r="I24" s="2349"/>
      <c r="J24" s="2349"/>
      <c r="K24" s="2349"/>
      <c r="L24" s="2350"/>
      <c r="M24" s="2354"/>
      <c r="N24" s="2355"/>
      <c r="O24" s="2355"/>
      <c r="P24" s="2355"/>
      <c r="Q24" s="2355"/>
      <c r="R24" s="2355"/>
      <c r="S24" s="2356"/>
      <c r="T24" s="2348"/>
      <c r="U24" s="2349"/>
      <c r="V24" s="2350"/>
      <c r="W24" s="2348"/>
      <c r="X24" s="2349"/>
      <c r="Y24" s="2349"/>
      <c r="Z24" s="2349"/>
      <c r="AA24" s="2350"/>
      <c r="AB24" s="2348"/>
      <c r="AC24" s="2350"/>
      <c r="AD24" s="2392"/>
      <c r="AE24" s="2393"/>
      <c r="AF24" s="2393"/>
      <c r="AG24" s="2393"/>
      <c r="AH24" s="2393"/>
      <c r="AI24" s="2394"/>
      <c r="AJ24" s="2348"/>
      <c r="AK24" s="2349"/>
      <c r="AL24" s="2349"/>
      <c r="AM24" s="2349"/>
      <c r="AN24" s="2349"/>
      <c r="AO24" s="2395"/>
      <c r="AR24" s="2351">
        <v>1</v>
      </c>
      <c r="AS24" s="2352"/>
      <c r="AT24" s="2353"/>
      <c r="AU24" s="2372" t="s">
        <v>309</v>
      </c>
      <c r="AV24" s="2373"/>
      <c r="AW24" s="2373"/>
      <c r="AX24" s="2373"/>
      <c r="AY24" s="2373"/>
      <c r="AZ24" s="2373"/>
      <c r="BA24" s="2373"/>
      <c r="BB24" s="2374"/>
      <c r="BC24" s="2400" t="s">
        <v>310</v>
      </c>
      <c r="BD24" s="2401"/>
      <c r="BE24" s="2401"/>
      <c r="BF24" s="2401"/>
      <c r="BG24" s="2401"/>
      <c r="BH24" s="2401"/>
      <c r="BI24" s="2402"/>
      <c r="BJ24" s="2348" t="s">
        <v>70</v>
      </c>
      <c r="BK24" s="2349"/>
      <c r="BL24" s="2350"/>
      <c r="BM24" s="2392">
        <v>2</v>
      </c>
      <c r="BN24" s="2393"/>
      <c r="BO24" s="2393"/>
      <c r="BP24" s="2393"/>
      <c r="BQ24" s="2394"/>
      <c r="BR24" s="2348" t="s">
        <v>311</v>
      </c>
      <c r="BS24" s="2350"/>
      <c r="BT24" s="2396">
        <v>2000</v>
      </c>
      <c r="BU24" s="2397"/>
      <c r="BV24" s="2397"/>
      <c r="BW24" s="2397"/>
      <c r="BX24" s="2397"/>
      <c r="BY24" s="2398"/>
      <c r="BZ24" s="2348" t="s">
        <v>294</v>
      </c>
      <c r="CA24" s="2349"/>
      <c r="CB24" s="2349"/>
      <c r="CC24" s="2349"/>
      <c r="CD24" s="2349"/>
      <c r="CE24" s="2395"/>
      <c r="CG24" s="2828" t="s">
        <v>785</v>
      </c>
      <c r="CH24" s="2828"/>
      <c r="CI24" s="2828"/>
      <c r="CJ24" s="2828"/>
      <c r="CK24" s="2828"/>
      <c r="CL24" s="2830" t="s">
        <v>786</v>
      </c>
      <c r="CM24" s="2831"/>
      <c r="CN24" s="2831"/>
      <c r="CO24" s="2831"/>
      <c r="CP24" s="2831"/>
      <c r="CQ24" s="2831"/>
      <c r="CR24" s="2831"/>
      <c r="CS24" s="2831"/>
      <c r="CT24" s="2832"/>
      <c r="CU24" s="2830" t="s">
        <v>787</v>
      </c>
      <c r="CV24" s="2831"/>
      <c r="CW24" s="2831"/>
      <c r="CX24" s="2831"/>
      <c r="CY24" s="2831"/>
      <c r="CZ24" s="2831"/>
      <c r="DA24" s="2831"/>
      <c r="DB24" s="2831"/>
      <c r="DC24" s="2831"/>
      <c r="DD24" s="2831"/>
      <c r="DE24" s="2832"/>
    </row>
    <row r="25" spans="2:109" ht="30" customHeight="1">
      <c r="B25" s="2351"/>
      <c r="C25" s="2352"/>
      <c r="D25" s="2353"/>
      <c r="E25" s="2348"/>
      <c r="F25" s="2349"/>
      <c r="G25" s="2349"/>
      <c r="H25" s="2349"/>
      <c r="I25" s="2349"/>
      <c r="J25" s="2349"/>
      <c r="K25" s="2349"/>
      <c r="L25" s="2350"/>
      <c r="M25" s="2354"/>
      <c r="N25" s="2355"/>
      <c r="O25" s="2355"/>
      <c r="P25" s="2355"/>
      <c r="Q25" s="2355"/>
      <c r="R25" s="2355"/>
      <c r="S25" s="2356"/>
      <c r="T25" s="2348"/>
      <c r="U25" s="2349"/>
      <c r="V25" s="2350"/>
      <c r="W25" s="2392"/>
      <c r="X25" s="2393"/>
      <c r="Y25" s="2393"/>
      <c r="Z25" s="2393"/>
      <c r="AA25" s="2394"/>
      <c r="AB25" s="2348"/>
      <c r="AC25" s="2350"/>
      <c r="AD25" s="2399"/>
      <c r="AE25" s="2393"/>
      <c r="AF25" s="2393"/>
      <c r="AG25" s="2393"/>
      <c r="AH25" s="2393"/>
      <c r="AI25" s="2394"/>
      <c r="AJ25" s="2348"/>
      <c r="AK25" s="2349"/>
      <c r="AL25" s="2349"/>
      <c r="AM25" s="2349"/>
      <c r="AN25" s="2349"/>
      <c r="AO25" s="2395"/>
      <c r="AR25" s="2351">
        <v>3</v>
      </c>
      <c r="AS25" s="2352"/>
      <c r="AT25" s="2353"/>
      <c r="AU25" s="2372" t="s">
        <v>312</v>
      </c>
      <c r="AV25" s="2373"/>
      <c r="AW25" s="2373"/>
      <c r="AX25" s="2373"/>
      <c r="AY25" s="2373"/>
      <c r="AZ25" s="2373"/>
      <c r="BA25" s="2373"/>
      <c r="BB25" s="2374"/>
      <c r="BC25" s="2372" t="s">
        <v>313</v>
      </c>
      <c r="BD25" s="2373"/>
      <c r="BE25" s="2373"/>
      <c r="BF25" s="2373"/>
      <c r="BG25" s="2373"/>
      <c r="BH25" s="2373"/>
      <c r="BI25" s="2374"/>
      <c r="BJ25" s="2348" t="s">
        <v>297</v>
      </c>
      <c r="BK25" s="2349"/>
      <c r="BL25" s="2350"/>
      <c r="BM25" s="2396">
        <v>1000</v>
      </c>
      <c r="BN25" s="2397"/>
      <c r="BO25" s="2397"/>
      <c r="BP25" s="2397"/>
      <c r="BQ25" s="2398"/>
      <c r="BR25" s="2348" t="s">
        <v>314</v>
      </c>
      <c r="BS25" s="2350"/>
      <c r="BT25" s="2399">
        <v>5000</v>
      </c>
      <c r="BU25" s="2393"/>
      <c r="BV25" s="2393"/>
      <c r="BW25" s="2393"/>
      <c r="BX25" s="2393"/>
      <c r="BY25" s="2394"/>
      <c r="BZ25" s="2348" t="s">
        <v>297</v>
      </c>
      <c r="CA25" s="2349"/>
      <c r="CB25" s="2349"/>
      <c r="CC25" s="2349"/>
      <c r="CD25" s="2349"/>
      <c r="CE25" s="2395"/>
      <c r="CG25" s="2828"/>
      <c r="CH25" s="2828"/>
      <c r="CI25" s="2828"/>
      <c r="CJ25" s="2828"/>
      <c r="CK25" s="2828"/>
      <c r="CL25" s="2833"/>
      <c r="CM25" s="2834"/>
      <c r="CN25" s="2834"/>
      <c r="CO25" s="2834"/>
      <c r="CP25" s="2834"/>
      <c r="CQ25" s="2834"/>
      <c r="CR25" s="2834"/>
      <c r="CS25" s="2834"/>
      <c r="CT25" s="2835"/>
      <c r="CU25" s="2833"/>
      <c r="CV25" s="2834"/>
      <c r="CW25" s="2834"/>
      <c r="CX25" s="2834"/>
      <c r="CY25" s="2834"/>
      <c r="CZ25" s="2834"/>
      <c r="DA25" s="2834"/>
      <c r="DB25" s="2834"/>
      <c r="DC25" s="2834"/>
      <c r="DD25" s="2834"/>
      <c r="DE25" s="2835"/>
    </row>
    <row r="26" spans="2:109" ht="20.25" customHeight="1">
      <c r="B26" s="2333" t="s">
        <v>315</v>
      </c>
      <c r="C26" s="2334"/>
      <c r="D26" s="2334"/>
      <c r="E26" s="2334"/>
      <c r="F26" s="2334"/>
      <c r="G26" s="2334"/>
      <c r="H26" s="2334"/>
      <c r="I26" s="2334"/>
      <c r="J26" s="2334"/>
      <c r="K26" s="2334"/>
      <c r="L26" s="2335"/>
      <c r="M26" s="2339" t="s">
        <v>316</v>
      </c>
      <c r="N26" s="2340"/>
      <c r="O26" s="2340"/>
      <c r="P26" s="2340"/>
      <c r="Q26" s="2340"/>
      <c r="R26" s="2329" t="s">
        <v>317</v>
      </c>
      <c r="S26" s="2330"/>
      <c r="T26" s="2329">
        <f>COUNTIF(T19:V25,"○")</f>
        <v>0</v>
      </c>
      <c r="U26" s="2331"/>
      <c r="V26" s="2330"/>
      <c r="W26" s="2339" t="s">
        <v>318</v>
      </c>
      <c r="X26" s="2340"/>
      <c r="Y26" s="2340"/>
      <c r="Z26" s="2340"/>
      <c r="AA26" s="2340"/>
      <c r="AB26" s="2329" t="s">
        <v>317</v>
      </c>
      <c r="AC26" s="2330"/>
      <c r="AD26" s="2389">
        <f>SUMIF(T19:V25,"○",AD19:AI25)</f>
        <v>0</v>
      </c>
      <c r="AE26" s="2390"/>
      <c r="AF26" s="2390"/>
      <c r="AG26" s="2390"/>
      <c r="AH26" s="2390"/>
      <c r="AI26" s="2391"/>
      <c r="AJ26" s="2339" t="s">
        <v>317</v>
      </c>
      <c r="AK26" s="2340"/>
      <c r="AL26" s="2339" t="s">
        <v>319</v>
      </c>
      <c r="AM26" s="2387"/>
      <c r="AN26" s="2340" t="s">
        <v>320</v>
      </c>
      <c r="AO26" s="2388"/>
      <c r="AR26" s="2351"/>
      <c r="AS26" s="2352"/>
      <c r="AT26" s="2353"/>
      <c r="AU26" s="2348"/>
      <c r="AV26" s="2349"/>
      <c r="AW26" s="2349"/>
      <c r="AX26" s="2349"/>
      <c r="AY26" s="2349"/>
      <c r="AZ26" s="2349"/>
      <c r="BA26" s="2349"/>
      <c r="BB26" s="2350"/>
      <c r="BC26" s="2348"/>
      <c r="BD26" s="2349"/>
      <c r="BE26" s="2349"/>
      <c r="BF26" s="2349"/>
      <c r="BG26" s="2349"/>
      <c r="BH26" s="2349"/>
      <c r="BI26" s="2350"/>
      <c r="BJ26" s="2348"/>
      <c r="BK26" s="2349"/>
      <c r="BL26" s="2350"/>
      <c r="BM26" s="2348"/>
      <c r="BN26" s="2349"/>
      <c r="BO26" s="2349"/>
      <c r="BP26" s="2349"/>
      <c r="BQ26" s="2350"/>
      <c r="BR26" s="2348"/>
      <c r="BS26" s="2350"/>
      <c r="BT26" s="2392"/>
      <c r="BU26" s="2393"/>
      <c r="BV26" s="2393"/>
      <c r="BW26" s="2393"/>
      <c r="BX26" s="2393"/>
      <c r="BY26" s="2394"/>
      <c r="BZ26" s="2348"/>
      <c r="CA26" s="2349"/>
      <c r="CB26" s="2349"/>
      <c r="CC26" s="2349"/>
      <c r="CD26" s="2349"/>
      <c r="CE26" s="2395"/>
      <c r="CG26" s="2828"/>
      <c r="CH26" s="2828"/>
      <c r="CI26" s="2828"/>
      <c r="CJ26" s="2828"/>
      <c r="CK26" s="2828"/>
      <c r="CL26" s="2836"/>
      <c r="CM26" s="2837"/>
      <c r="CN26" s="2837"/>
      <c r="CO26" s="2837"/>
      <c r="CP26" s="2837"/>
      <c r="CQ26" s="2837"/>
      <c r="CR26" s="2837"/>
      <c r="CS26" s="2837"/>
      <c r="CT26" s="2838"/>
      <c r="CU26" s="2836"/>
      <c r="CV26" s="2837"/>
      <c r="CW26" s="2837"/>
      <c r="CX26" s="2837"/>
      <c r="CY26" s="2837"/>
      <c r="CZ26" s="2837"/>
      <c r="DA26" s="2837"/>
      <c r="DB26" s="2837"/>
      <c r="DC26" s="2837"/>
      <c r="DD26" s="2837"/>
      <c r="DE26" s="2838"/>
    </row>
    <row r="27" spans="2:109" ht="20.25" customHeight="1">
      <c r="B27" s="2343"/>
      <c r="C27" s="2344"/>
      <c r="D27" s="2344"/>
      <c r="E27" s="2344"/>
      <c r="F27" s="2344"/>
      <c r="G27" s="2344"/>
      <c r="H27" s="2344"/>
      <c r="I27" s="2344"/>
      <c r="J27" s="2344"/>
      <c r="K27" s="2344"/>
      <c r="L27" s="2345"/>
      <c r="M27" s="2346"/>
      <c r="N27" s="2347"/>
      <c r="O27" s="2347"/>
      <c r="P27" s="2347"/>
      <c r="Q27" s="2347"/>
      <c r="R27" s="2329" t="s">
        <v>321</v>
      </c>
      <c r="S27" s="2330"/>
      <c r="T27" s="2329">
        <f>COUNTIF(T19:V25,"○")+COUNTIF(T19:V25,"×")</f>
        <v>0</v>
      </c>
      <c r="U27" s="2331"/>
      <c r="V27" s="2330"/>
      <c r="W27" s="2346"/>
      <c r="X27" s="2347"/>
      <c r="Y27" s="2347"/>
      <c r="Z27" s="2347"/>
      <c r="AA27" s="2347"/>
      <c r="AB27" s="2329" t="s">
        <v>321</v>
      </c>
      <c r="AC27" s="2330"/>
      <c r="AD27" s="2389">
        <f>SUM(AD19:AI25)</f>
        <v>0</v>
      </c>
      <c r="AE27" s="2390"/>
      <c r="AF27" s="2390"/>
      <c r="AG27" s="2390"/>
      <c r="AH27" s="2390"/>
      <c r="AI27" s="2391"/>
      <c r="AJ27" s="2329">
        <f>COUNTIF(AJ19:AO25,"○")</f>
        <v>0</v>
      </c>
      <c r="AK27" s="2331"/>
      <c r="AL27" s="2329">
        <f>COUNTIF(AJ19:AO25,"△")</f>
        <v>0</v>
      </c>
      <c r="AM27" s="2330"/>
      <c r="AN27" s="2331">
        <f>COUNTIF(AJ19:AO25,"×")</f>
        <v>0</v>
      </c>
      <c r="AO27" s="2384"/>
      <c r="AR27" s="2333" t="s">
        <v>315</v>
      </c>
      <c r="AS27" s="2334"/>
      <c r="AT27" s="2334"/>
      <c r="AU27" s="2334"/>
      <c r="AV27" s="2334"/>
      <c r="AW27" s="2334"/>
      <c r="AX27" s="2334"/>
      <c r="AY27" s="2334"/>
      <c r="AZ27" s="2334"/>
      <c r="BA27" s="2334"/>
      <c r="BB27" s="2335"/>
      <c r="BC27" s="2339" t="s">
        <v>316</v>
      </c>
      <c r="BD27" s="2340"/>
      <c r="BE27" s="2340"/>
      <c r="BF27" s="2340"/>
      <c r="BG27" s="2340"/>
      <c r="BH27" s="2329" t="s">
        <v>317</v>
      </c>
      <c r="BI27" s="2330"/>
      <c r="BJ27" s="2329">
        <f>COUNTIF(BJ19:BL26,"○")</f>
        <v>4</v>
      </c>
      <c r="BK27" s="2331"/>
      <c r="BL27" s="2330"/>
      <c r="BM27" s="2339" t="s">
        <v>318</v>
      </c>
      <c r="BN27" s="2340"/>
      <c r="BO27" s="2340"/>
      <c r="BP27" s="2340"/>
      <c r="BQ27" s="2340"/>
      <c r="BR27" s="2329" t="s">
        <v>317</v>
      </c>
      <c r="BS27" s="2330"/>
      <c r="BT27" s="2389">
        <f>SUMIF(BJ19:BL26,"○",BT19:BY26)</f>
        <v>9000</v>
      </c>
      <c r="BU27" s="2390"/>
      <c r="BV27" s="2390"/>
      <c r="BW27" s="2390"/>
      <c r="BX27" s="2390"/>
      <c r="BY27" s="2391"/>
      <c r="BZ27" s="2339" t="s">
        <v>317</v>
      </c>
      <c r="CA27" s="2340"/>
      <c r="CB27" s="2339" t="s">
        <v>319</v>
      </c>
      <c r="CC27" s="2387"/>
      <c r="CD27" s="2340" t="s">
        <v>320</v>
      </c>
      <c r="CE27" s="2388"/>
      <c r="CG27" s="2829"/>
      <c r="CH27" s="2829"/>
      <c r="CI27" s="2829"/>
      <c r="CJ27" s="2829"/>
      <c r="CK27" s="2829"/>
      <c r="CL27" s="2829"/>
      <c r="CM27" s="2829"/>
      <c r="CN27" s="2829"/>
      <c r="CO27" s="2829"/>
      <c r="CP27" s="2829"/>
      <c r="CQ27" s="2829"/>
      <c r="CR27" s="2829"/>
      <c r="CS27" s="2829"/>
      <c r="CT27" s="2829"/>
      <c r="CU27" s="2829"/>
      <c r="CV27" s="2829"/>
      <c r="CW27" s="2829"/>
      <c r="CX27" s="2829"/>
      <c r="CY27" s="2829"/>
      <c r="CZ27" s="2829"/>
      <c r="DA27" s="2829"/>
      <c r="DB27" s="2829"/>
      <c r="DC27" s="2829"/>
      <c r="DD27" s="2829"/>
      <c r="DE27" s="2829"/>
    </row>
    <row r="28" spans="2:109" ht="15" customHeight="1">
      <c r="B28" s="1857" t="s">
        <v>280</v>
      </c>
      <c r="C28" s="1858"/>
      <c r="D28" s="1858"/>
      <c r="E28" s="1858"/>
      <c r="F28" s="1858"/>
      <c r="G28" s="1858"/>
      <c r="H28" s="1858"/>
      <c r="I28" s="1858"/>
      <c r="J28" s="1858"/>
      <c r="K28" s="1858"/>
      <c r="L28" s="1859"/>
      <c r="M28" s="2366"/>
      <c r="N28" s="2367"/>
      <c r="O28" s="2367"/>
      <c r="P28" s="2367"/>
      <c r="Q28" s="2367"/>
      <c r="R28" s="2367"/>
      <c r="S28" s="2367"/>
      <c r="T28" s="2367"/>
      <c r="U28" s="2367"/>
      <c r="V28" s="2367"/>
      <c r="W28" s="2367"/>
      <c r="X28" s="2367"/>
      <c r="Y28" s="2367"/>
      <c r="Z28" s="2367"/>
      <c r="AA28" s="2367"/>
      <c r="AB28" s="2367"/>
      <c r="AC28" s="2367"/>
      <c r="AD28" s="2367"/>
      <c r="AE28" s="2367"/>
      <c r="AF28" s="2367"/>
      <c r="AG28" s="2367"/>
      <c r="AH28" s="2367"/>
      <c r="AI28" s="2367"/>
      <c r="AJ28" s="2367"/>
      <c r="AK28" s="2367"/>
      <c r="AL28" s="2367"/>
      <c r="AM28" s="2367"/>
      <c r="AN28" s="2367"/>
      <c r="AO28" s="2368"/>
      <c r="AR28" s="2343"/>
      <c r="AS28" s="2344"/>
      <c r="AT28" s="2344"/>
      <c r="AU28" s="2344"/>
      <c r="AV28" s="2344"/>
      <c r="AW28" s="2344"/>
      <c r="AX28" s="2344"/>
      <c r="AY28" s="2344"/>
      <c r="AZ28" s="2344"/>
      <c r="BA28" s="2344"/>
      <c r="BB28" s="2345"/>
      <c r="BC28" s="2346"/>
      <c r="BD28" s="2347"/>
      <c r="BE28" s="2347"/>
      <c r="BF28" s="2347"/>
      <c r="BG28" s="2347"/>
      <c r="BH28" s="2329" t="s">
        <v>321</v>
      </c>
      <c r="BI28" s="2330"/>
      <c r="BJ28" s="2329">
        <f>COUNTIF(BJ19:BL26,"○")+COUNTIF(BJ19:BL26,"×")</f>
        <v>7</v>
      </c>
      <c r="BK28" s="2331"/>
      <c r="BL28" s="2330"/>
      <c r="BM28" s="2346"/>
      <c r="BN28" s="2347"/>
      <c r="BO28" s="2347"/>
      <c r="BP28" s="2347"/>
      <c r="BQ28" s="2347"/>
      <c r="BR28" s="2329" t="s">
        <v>321</v>
      </c>
      <c r="BS28" s="2330"/>
      <c r="BT28" s="2389">
        <f>SUM(BT19:BY26)</f>
        <v>16000</v>
      </c>
      <c r="BU28" s="2390"/>
      <c r="BV28" s="2390"/>
      <c r="BW28" s="2390"/>
      <c r="BX28" s="2390"/>
      <c r="BY28" s="2391"/>
      <c r="BZ28" s="2329">
        <f>COUNTIF(BZ19:CE26,"○")</f>
        <v>1</v>
      </c>
      <c r="CA28" s="2331"/>
      <c r="CB28" s="2329">
        <f>COUNTIF(BZ19:CE26,"△")</f>
        <v>1</v>
      </c>
      <c r="CC28" s="2330"/>
      <c r="CD28" s="2331">
        <f>COUNTIF(BZ19:CE26,"×")</f>
        <v>1</v>
      </c>
      <c r="CE28" s="2384"/>
      <c r="CG28" s="2829"/>
      <c r="CH28" s="2829"/>
      <c r="CI28" s="2829"/>
      <c r="CJ28" s="2829"/>
      <c r="CK28" s="2829"/>
      <c r="CL28" s="2829"/>
      <c r="CM28" s="2829"/>
      <c r="CN28" s="2829"/>
      <c r="CO28" s="2829"/>
      <c r="CP28" s="2829"/>
      <c r="CQ28" s="2829"/>
      <c r="CR28" s="2829"/>
      <c r="CS28" s="2829"/>
      <c r="CT28" s="2829"/>
      <c r="CU28" s="2829"/>
      <c r="CV28" s="2829"/>
      <c r="CW28" s="2829"/>
      <c r="CX28" s="2829"/>
      <c r="CY28" s="2829"/>
      <c r="CZ28" s="2829"/>
      <c r="DA28" s="2829"/>
      <c r="DB28" s="2829"/>
      <c r="DC28" s="2829"/>
      <c r="DD28" s="2829"/>
      <c r="DE28" s="2829"/>
    </row>
    <row r="29" spans="2:109" ht="15" customHeight="1">
      <c r="B29" s="1860"/>
      <c r="C29" s="1861"/>
      <c r="D29" s="1861"/>
      <c r="E29" s="1861"/>
      <c r="F29" s="1861"/>
      <c r="G29" s="1861"/>
      <c r="H29" s="1861"/>
      <c r="I29" s="1861"/>
      <c r="J29" s="1861"/>
      <c r="K29" s="1861"/>
      <c r="L29" s="1862"/>
      <c r="M29" s="2369"/>
      <c r="N29" s="2370"/>
      <c r="O29" s="2370"/>
      <c r="P29" s="2370"/>
      <c r="Q29" s="2370"/>
      <c r="R29" s="2370"/>
      <c r="S29" s="2370"/>
      <c r="T29" s="2370"/>
      <c r="U29" s="2370"/>
      <c r="V29" s="2370"/>
      <c r="W29" s="2370"/>
      <c r="X29" s="2370"/>
      <c r="Y29" s="2370"/>
      <c r="Z29" s="2370"/>
      <c r="AA29" s="2370"/>
      <c r="AB29" s="2370"/>
      <c r="AC29" s="2370"/>
      <c r="AD29" s="2370"/>
      <c r="AE29" s="2370"/>
      <c r="AF29" s="2370"/>
      <c r="AG29" s="2370"/>
      <c r="AH29" s="2370"/>
      <c r="AI29" s="2370"/>
      <c r="AJ29" s="2370"/>
      <c r="AK29" s="2370"/>
      <c r="AL29" s="2370"/>
      <c r="AM29" s="2370"/>
      <c r="AN29" s="2370"/>
      <c r="AO29" s="2371"/>
      <c r="AR29" s="1857" t="s">
        <v>280</v>
      </c>
      <c r="AS29" s="1858"/>
      <c r="AT29" s="1858"/>
      <c r="AU29" s="1858"/>
      <c r="AV29" s="1858"/>
      <c r="AW29" s="1858"/>
      <c r="AX29" s="1858"/>
      <c r="AY29" s="1858"/>
      <c r="AZ29" s="1858"/>
      <c r="BA29" s="1858"/>
      <c r="BB29" s="1859"/>
      <c r="BC29" s="1863"/>
      <c r="BD29" s="1864"/>
      <c r="BE29" s="1864"/>
      <c r="BF29" s="1864"/>
      <c r="BG29" s="1864"/>
      <c r="BH29" s="1864"/>
      <c r="BI29" s="2385"/>
      <c r="BJ29" s="1866"/>
      <c r="BK29" s="1866"/>
      <c r="BL29" s="1866"/>
      <c r="BM29" s="2386"/>
      <c r="BN29" s="2386"/>
      <c r="BO29" s="1864"/>
      <c r="BP29" s="1864"/>
      <c r="BQ29" s="1864"/>
      <c r="BR29" s="1864"/>
      <c r="BS29" s="1864"/>
      <c r="BT29" s="1864"/>
      <c r="BU29" s="1864"/>
      <c r="BV29" s="1864"/>
      <c r="BW29" s="1864"/>
      <c r="BX29" s="1864"/>
      <c r="BY29" s="1864"/>
      <c r="BZ29" s="1864"/>
      <c r="CA29" s="1864"/>
      <c r="CB29" s="2385"/>
      <c r="CC29" s="1866"/>
      <c r="CD29" s="1840"/>
      <c r="CE29" s="1841"/>
      <c r="CG29" s="2828" t="s">
        <v>1723</v>
      </c>
      <c r="CH29" s="2828"/>
      <c r="CI29" s="2828"/>
      <c r="CJ29" s="2828"/>
      <c r="CK29" s="2828"/>
      <c r="CL29" s="2828"/>
      <c r="CM29" s="2828"/>
      <c r="CN29" s="2828"/>
      <c r="CO29" s="2828"/>
      <c r="CP29" s="2828"/>
      <c r="CQ29" s="2828"/>
      <c r="CR29" s="2828"/>
      <c r="CS29" s="2828"/>
      <c r="CT29" s="2828"/>
      <c r="CU29" s="2829"/>
      <c r="CV29" s="2829"/>
      <c r="CW29" s="2829"/>
      <c r="CX29" s="2829"/>
      <c r="CY29" s="2829"/>
      <c r="CZ29" s="2829"/>
      <c r="DA29" s="2829"/>
      <c r="DB29" s="2829"/>
      <c r="DC29" s="2829"/>
      <c r="DD29" s="2829"/>
      <c r="DE29" s="2829"/>
    </row>
    <row r="30" spans="2:109" ht="30" customHeight="1">
      <c r="B30" s="2351">
        <v>8</v>
      </c>
      <c r="C30" s="2352"/>
      <c r="D30" s="2353"/>
      <c r="E30" s="2348"/>
      <c r="F30" s="2349"/>
      <c r="G30" s="2349"/>
      <c r="H30" s="2349"/>
      <c r="I30" s="2349"/>
      <c r="J30" s="2349"/>
      <c r="K30" s="2349"/>
      <c r="L30" s="2350"/>
      <c r="M30" s="2354"/>
      <c r="N30" s="2355"/>
      <c r="O30" s="2355"/>
      <c r="P30" s="2355"/>
      <c r="Q30" s="2355"/>
      <c r="R30" s="2355"/>
      <c r="S30" s="2356"/>
      <c r="T30" s="2348"/>
      <c r="U30" s="2349"/>
      <c r="V30" s="2350"/>
      <c r="W30" s="1865"/>
      <c r="X30" s="1866"/>
      <c r="Y30" s="1866"/>
      <c r="Z30" s="1866"/>
      <c r="AA30" s="1866"/>
      <c r="AB30" s="1866"/>
      <c r="AC30" s="1866"/>
      <c r="AD30" s="1866"/>
      <c r="AE30" s="1866"/>
      <c r="AF30" s="1866"/>
      <c r="AG30" s="1866"/>
      <c r="AH30" s="1866"/>
      <c r="AI30" s="1866"/>
      <c r="AJ30" s="1866"/>
      <c r="AK30" s="1866"/>
      <c r="AL30" s="1866"/>
      <c r="AM30" s="1866"/>
      <c r="AN30" s="1866"/>
      <c r="AO30" s="2361"/>
      <c r="AR30" s="1860"/>
      <c r="AS30" s="1861"/>
      <c r="AT30" s="1861"/>
      <c r="AU30" s="1861"/>
      <c r="AV30" s="1861"/>
      <c r="AW30" s="1861"/>
      <c r="AX30" s="1861"/>
      <c r="AY30" s="1861"/>
      <c r="AZ30" s="1861"/>
      <c r="BA30" s="1861"/>
      <c r="BB30" s="1862"/>
      <c r="BC30" s="1864"/>
      <c r="BD30" s="1864"/>
      <c r="BE30" s="1864"/>
      <c r="BF30" s="1864"/>
      <c r="BG30" s="1864"/>
      <c r="BH30" s="1864"/>
      <c r="BI30" s="2385"/>
      <c r="BJ30" s="1869"/>
      <c r="BK30" s="1869"/>
      <c r="BL30" s="1869"/>
      <c r="BM30" s="2386"/>
      <c r="BN30" s="2386"/>
      <c r="BO30" s="1864"/>
      <c r="BP30" s="1864"/>
      <c r="BQ30" s="1864"/>
      <c r="BR30" s="1864"/>
      <c r="BS30" s="1864"/>
      <c r="BT30" s="1864"/>
      <c r="BU30" s="1864"/>
      <c r="BV30" s="1864"/>
      <c r="BW30" s="1864"/>
      <c r="BX30" s="1864"/>
      <c r="BY30" s="1864"/>
      <c r="BZ30" s="1864"/>
      <c r="CA30" s="1864"/>
      <c r="CB30" s="2385"/>
      <c r="CC30" s="1869"/>
      <c r="CD30" s="1843"/>
      <c r="CE30" s="1844"/>
      <c r="CG30" s="2828"/>
      <c r="CH30" s="2828"/>
      <c r="CI30" s="2828"/>
      <c r="CJ30" s="2828"/>
      <c r="CK30" s="2828"/>
      <c r="CL30" s="2828"/>
      <c r="CM30" s="2828"/>
      <c r="CN30" s="2828"/>
      <c r="CO30" s="2828"/>
      <c r="CP30" s="2828"/>
      <c r="CQ30" s="2828"/>
      <c r="CR30" s="2828"/>
      <c r="CS30" s="2828"/>
      <c r="CT30" s="2828"/>
      <c r="CU30" s="2829"/>
      <c r="CV30" s="2829"/>
      <c r="CW30" s="2829"/>
      <c r="CX30" s="2829"/>
      <c r="CY30" s="2829"/>
      <c r="CZ30" s="2829"/>
      <c r="DA30" s="2829"/>
      <c r="DB30" s="2829"/>
      <c r="DC30" s="2829"/>
      <c r="DD30" s="2829"/>
      <c r="DE30" s="2829"/>
    </row>
    <row r="31" spans="2:109" ht="30" customHeight="1">
      <c r="B31" s="2351">
        <v>8</v>
      </c>
      <c r="C31" s="2352"/>
      <c r="D31" s="2353"/>
      <c r="E31" s="2348"/>
      <c r="F31" s="2349"/>
      <c r="G31" s="2349"/>
      <c r="H31" s="2349"/>
      <c r="I31" s="2349"/>
      <c r="J31" s="2349"/>
      <c r="K31" s="2349"/>
      <c r="L31" s="2350"/>
      <c r="M31" s="2354"/>
      <c r="N31" s="2355"/>
      <c r="O31" s="2355"/>
      <c r="P31" s="2355"/>
      <c r="Q31" s="2355"/>
      <c r="R31" s="2355"/>
      <c r="S31" s="2356"/>
      <c r="T31" s="2348"/>
      <c r="U31" s="2349"/>
      <c r="V31" s="2350"/>
      <c r="W31" s="2323"/>
      <c r="X31" s="2324"/>
      <c r="Y31" s="2324"/>
      <c r="Z31" s="2324"/>
      <c r="AA31" s="2324"/>
      <c r="AB31" s="2324"/>
      <c r="AC31" s="2324"/>
      <c r="AD31" s="2324"/>
      <c r="AE31" s="2324"/>
      <c r="AF31" s="2324"/>
      <c r="AG31" s="2324"/>
      <c r="AH31" s="2324"/>
      <c r="AI31" s="2324"/>
      <c r="AJ31" s="2324"/>
      <c r="AK31" s="2324"/>
      <c r="AL31" s="2324"/>
      <c r="AM31" s="2324"/>
      <c r="AN31" s="2324"/>
      <c r="AO31" s="2362"/>
      <c r="AR31" s="2351">
        <v>8</v>
      </c>
      <c r="AS31" s="2352"/>
      <c r="AT31" s="2353"/>
      <c r="AU31" s="2372" t="s">
        <v>295</v>
      </c>
      <c r="AV31" s="2373"/>
      <c r="AW31" s="2373"/>
      <c r="AX31" s="2373"/>
      <c r="AY31" s="2373"/>
      <c r="AZ31" s="2373"/>
      <c r="BA31" s="2373"/>
      <c r="BB31" s="2374"/>
      <c r="BC31" s="2375" t="s">
        <v>296</v>
      </c>
      <c r="BD31" s="2376"/>
      <c r="BE31" s="2376"/>
      <c r="BF31" s="2376"/>
      <c r="BG31" s="2376"/>
      <c r="BH31" s="2376"/>
      <c r="BI31" s="2377"/>
      <c r="BJ31" s="2348" t="s">
        <v>297</v>
      </c>
      <c r="BK31" s="2349"/>
      <c r="BL31" s="2350"/>
      <c r="BM31" s="2378"/>
      <c r="BN31" s="2379"/>
      <c r="BO31" s="2379"/>
      <c r="BP31" s="2379"/>
      <c r="BQ31" s="2379"/>
      <c r="BR31" s="2379"/>
      <c r="BS31" s="2379"/>
      <c r="BT31" s="2379"/>
      <c r="BU31" s="2379"/>
      <c r="BV31" s="2379"/>
      <c r="BW31" s="2379"/>
      <c r="BX31" s="2379"/>
      <c r="BY31" s="2379"/>
      <c r="BZ31" s="2379"/>
      <c r="CA31" s="2379"/>
      <c r="CB31" s="2379"/>
      <c r="CC31" s="2379"/>
      <c r="CD31" s="2379"/>
      <c r="CE31" s="2380"/>
    </row>
    <row r="32" spans="2:109" ht="30" customHeight="1">
      <c r="B32" s="2351">
        <v>8</v>
      </c>
      <c r="C32" s="2352"/>
      <c r="D32" s="2353"/>
      <c r="E32" s="2348"/>
      <c r="F32" s="2349"/>
      <c r="G32" s="2349"/>
      <c r="H32" s="2349"/>
      <c r="I32" s="2349"/>
      <c r="J32" s="2349"/>
      <c r="K32" s="2349"/>
      <c r="L32" s="2350"/>
      <c r="M32" s="2354"/>
      <c r="N32" s="2355"/>
      <c r="O32" s="2355"/>
      <c r="P32" s="2355"/>
      <c r="Q32" s="2355"/>
      <c r="R32" s="2355"/>
      <c r="S32" s="2356"/>
      <c r="T32" s="2348"/>
      <c r="U32" s="2349"/>
      <c r="V32" s="2350"/>
      <c r="W32" s="2323"/>
      <c r="X32" s="2324"/>
      <c r="Y32" s="2324"/>
      <c r="Z32" s="2324"/>
      <c r="AA32" s="2324"/>
      <c r="AB32" s="2324"/>
      <c r="AC32" s="2324"/>
      <c r="AD32" s="2324"/>
      <c r="AE32" s="2324"/>
      <c r="AF32" s="2324"/>
      <c r="AG32" s="2324"/>
      <c r="AH32" s="2324"/>
      <c r="AI32" s="2324"/>
      <c r="AJ32" s="2324"/>
      <c r="AK32" s="2324"/>
      <c r="AL32" s="2324"/>
      <c r="AM32" s="2324"/>
      <c r="AN32" s="2324"/>
      <c r="AO32" s="2362"/>
      <c r="AR32" s="2351">
        <v>8</v>
      </c>
      <c r="AS32" s="2352"/>
      <c r="AT32" s="2353"/>
      <c r="AU32" s="2348"/>
      <c r="AV32" s="2349"/>
      <c r="AW32" s="2349"/>
      <c r="AX32" s="2349"/>
      <c r="AY32" s="2349"/>
      <c r="AZ32" s="2349"/>
      <c r="BA32" s="2349"/>
      <c r="BB32" s="2350"/>
      <c r="BC32" s="2348"/>
      <c r="BD32" s="2349"/>
      <c r="BE32" s="2349"/>
      <c r="BF32" s="2349"/>
      <c r="BG32" s="2349"/>
      <c r="BH32" s="2349"/>
      <c r="BI32" s="2350"/>
      <c r="BJ32" s="2348"/>
      <c r="BK32" s="2349"/>
      <c r="BL32" s="2350"/>
      <c r="BM32" s="2381"/>
      <c r="BN32" s="2382"/>
      <c r="BO32" s="2382"/>
      <c r="BP32" s="2382"/>
      <c r="BQ32" s="2382"/>
      <c r="BR32" s="2382"/>
      <c r="BS32" s="2382"/>
      <c r="BT32" s="2382"/>
      <c r="BU32" s="2382"/>
      <c r="BV32" s="2382"/>
      <c r="BW32" s="2382"/>
      <c r="BX32" s="2382"/>
      <c r="BY32" s="2382"/>
      <c r="BZ32" s="2382"/>
      <c r="CA32" s="2382"/>
      <c r="CB32" s="2382"/>
      <c r="CC32" s="2382"/>
      <c r="CD32" s="2382"/>
      <c r="CE32" s="2383"/>
    </row>
    <row r="33" spans="2:83" ht="30" customHeight="1">
      <c r="B33" s="2351">
        <v>8</v>
      </c>
      <c r="C33" s="2352"/>
      <c r="D33" s="2353"/>
      <c r="E33" s="2348"/>
      <c r="F33" s="2349"/>
      <c r="G33" s="2349"/>
      <c r="H33" s="2349"/>
      <c r="I33" s="2349"/>
      <c r="J33" s="2349"/>
      <c r="K33" s="2349"/>
      <c r="L33" s="2350"/>
      <c r="M33" s="2354"/>
      <c r="N33" s="2355"/>
      <c r="O33" s="2355"/>
      <c r="P33" s="2355"/>
      <c r="Q33" s="2355"/>
      <c r="R33" s="2355"/>
      <c r="S33" s="2356"/>
      <c r="T33" s="2348"/>
      <c r="U33" s="2349"/>
      <c r="V33" s="2350"/>
      <c r="W33" s="2323"/>
      <c r="X33" s="2324"/>
      <c r="Y33" s="2324"/>
      <c r="Z33" s="2324"/>
      <c r="AA33" s="2324"/>
      <c r="AB33" s="2324"/>
      <c r="AC33" s="2324"/>
      <c r="AD33" s="2324"/>
      <c r="AE33" s="2324"/>
      <c r="AF33" s="2324"/>
      <c r="AG33" s="2324"/>
      <c r="AH33" s="2324"/>
      <c r="AI33" s="2324"/>
      <c r="AJ33" s="2324"/>
      <c r="AK33" s="2324"/>
      <c r="AL33" s="2324"/>
      <c r="AM33" s="2324"/>
      <c r="AN33" s="2324"/>
      <c r="AO33" s="2362"/>
      <c r="AR33" s="2351">
        <v>8</v>
      </c>
      <c r="AS33" s="2352"/>
      <c r="AT33" s="2353"/>
      <c r="AU33" s="2348"/>
      <c r="AV33" s="2349"/>
      <c r="AW33" s="2349"/>
      <c r="AX33" s="2349"/>
      <c r="AY33" s="2349"/>
      <c r="AZ33" s="2349"/>
      <c r="BA33" s="2349"/>
      <c r="BB33" s="2350"/>
      <c r="BC33" s="2357"/>
      <c r="BD33" s="2358"/>
      <c r="BE33" s="2358"/>
      <c r="BF33" s="2358"/>
      <c r="BG33" s="2358"/>
      <c r="BH33" s="2358"/>
      <c r="BI33" s="2359"/>
      <c r="BJ33" s="2348"/>
      <c r="BK33" s="2349"/>
      <c r="BL33" s="2350"/>
      <c r="BM33" s="2381"/>
      <c r="BN33" s="2382"/>
      <c r="BO33" s="2382"/>
      <c r="BP33" s="2382"/>
      <c r="BQ33" s="2382"/>
      <c r="BR33" s="2382"/>
      <c r="BS33" s="2382"/>
      <c r="BT33" s="2382"/>
      <c r="BU33" s="2382"/>
      <c r="BV33" s="2382"/>
      <c r="BW33" s="2382"/>
      <c r="BX33" s="2382"/>
      <c r="BY33" s="2382"/>
      <c r="BZ33" s="2382"/>
      <c r="CA33" s="2382"/>
      <c r="CB33" s="2382"/>
      <c r="CC33" s="2382"/>
      <c r="CD33" s="2382"/>
      <c r="CE33" s="2383"/>
    </row>
    <row r="34" spans="2:83" ht="30" customHeight="1">
      <c r="B34" s="2351">
        <v>8</v>
      </c>
      <c r="C34" s="2352"/>
      <c r="D34" s="2353"/>
      <c r="E34" s="2348"/>
      <c r="F34" s="2349"/>
      <c r="G34" s="2349"/>
      <c r="H34" s="2349"/>
      <c r="I34" s="2349"/>
      <c r="J34" s="2349"/>
      <c r="K34" s="2349"/>
      <c r="L34" s="2350"/>
      <c r="M34" s="2354"/>
      <c r="N34" s="2355"/>
      <c r="O34" s="2355"/>
      <c r="P34" s="2355"/>
      <c r="Q34" s="2355"/>
      <c r="R34" s="2355"/>
      <c r="S34" s="2356"/>
      <c r="T34" s="2348"/>
      <c r="U34" s="2349"/>
      <c r="V34" s="2350"/>
      <c r="W34" s="2323"/>
      <c r="X34" s="2324"/>
      <c r="Y34" s="2324"/>
      <c r="Z34" s="2324"/>
      <c r="AA34" s="2324"/>
      <c r="AB34" s="2324"/>
      <c r="AC34" s="2324"/>
      <c r="AD34" s="2324"/>
      <c r="AE34" s="2324"/>
      <c r="AF34" s="2324"/>
      <c r="AG34" s="2324"/>
      <c r="AH34" s="2324"/>
      <c r="AI34" s="2324"/>
      <c r="AJ34" s="2324"/>
      <c r="AK34" s="2324"/>
      <c r="AL34" s="2324"/>
      <c r="AM34" s="2324"/>
      <c r="AN34" s="2324"/>
      <c r="AO34" s="2362"/>
      <c r="AR34" s="2351">
        <v>8</v>
      </c>
      <c r="AS34" s="2352"/>
      <c r="AT34" s="2353"/>
      <c r="AU34" s="2348"/>
      <c r="AV34" s="2349"/>
      <c r="AW34" s="2349"/>
      <c r="AX34" s="2349"/>
      <c r="AY34" s="2349"/>
      <c r="AZ34" s="2349"/>
      <c r="BA34" s="2349"/>
      <c r="BB34" s="2350"/>
      <c r="BC34" s="2357"/>
      <c r="BD34" s="2358"/>
      <c r="BE34" s="2358"/>
      <c r="BF34" s="2358"/>
      <c r="BG34" s="2358"/>
      <c r="BH34" s="2358"/>
      <c r="BI34" s="2359"/>
      <c r="BJ34" s="2348"/>
      <c r="BK34" s="2349"/>
      <c r="BL34" s="2350"/>
      <c r="BM34" s="2381"/>
      <c r="BN34" s="2382"/>
      <c r="BO34" s="2382"/>
      <c r="BP34" s="2382"/>
      <c r="BQ34" s="2382"/>
      <c r="BR34" s="2382"/>
      <c r="BS34" s="2382"/>
      <c r="BT34" s="2382"/>
      <c r="BU34" s="2382"/>
      <c r="BV34" s="2382"/>
      <c r="BW34" s="2382"/>
      <c r="BX34" s="2382"/>
      <c r="BY34" s="2382"/>
      <c r="BZ34" s="2382"/>
      <c r="CA34" s="2382"/>
      <c r="CB34" s="2382"/>
      <c r="CC34" s="2382"/>
      <c r="CD34" s="2382"/>
      <c r="CE34" s="2383"/>
    </row>
    <row r="35" spans="2:83" ht="30" customHeight="1">
      <c r="B35" s="2351">
        <v>8</v>
      </c>
      <c r="C35" s="2352"/>
      <c r="D35" s="2353"/>
      <c r="E35" s="2348"/>
      <c r="F35" s="2349"/>
      <c r="G35" s="2349"/>
      <c r="H35" s="2349"/>
      <c r="I35" s="2349"/>
      <c r="J35" s="2349"/>
      <c r="K35" s="2349"/>
      <c r="L35" s="2350"/>
      <c r="M35" s="2354"/>
      <c r="N35" s="2355"/>
      <c r="O35" s="2355"/>
      <c r="P35" s="2355"/>
      <c r="Q35" s="2355"/>
      <c r="R35" s="2355"/>
      <c r="S35" s="2356"/>
      <c r="T35" s="2348"/>
      <c r="U35" s="2349"/>
      <c r="V35" s="2350"/>
      <c r="W35" s="2323"/>
      <c r="X35" s="2324"/>
      <c r="Y35" s="2324"/>
      <c r="Z35" s="2324"/>
      <c r="AA35" s="2324"/>
      <c r="AB35" s="2324"/>
      <c r="AC35" s="2324"/>
      <c r="AD35" s="2324"/>
      <c r="AE35" s="2324"/>
      <c r="AF35" s="2324"/>
      <c r="AG35" s="2324"/>
      <c r="AH35" s="2324"/>
      <c r="AI35" s="2324"/>
      <c r="AJ35" s="2324"/>
      <c r="AK35" s="2324"/>
      <c r="AL35" s="2324"/>
      <c r="AM35" s="2324"/>
      <c r="AN35" s="2324"/>
      <c r="AO35" s="2362"/>
      <c r="AR35" s="2351">
        <v>8</v>
      </c>
      <c r="AS35" s="2352"/>
      <c r="AT35" s="2353"/>
      <c r="AU35" s="2348"/>
      <c r="AV35" s="2349"/>
      <c r="AW35" s="2349"/>
      <c r="AX35" s="2349"/>
      <c r="AY35" s="2349"/>
      <c r="AZ35" s="2349"/>
      <c r="BA35" s="2349"/>
      <c r="BB35" s="2350"/>
      <c r="BC35" s="2348"/>
      <c r="BD35" s="2349"/>
      <c r="BE35" s="2349"/>
      <c r="BF35" s="2349"/>
      <c r="BG35" s="2349"/>
      <c r="BH35" s="2349"/>
      <c r="BI35" s="2350"/>
      <c r="BJ35" s="2348"/>
      <c r="BK35" s="2349"/>
      <c r="BL35" s="2350"/>
      <c r="BM35" s="2381"/>
      <c r="BN35" s="2382"/>
      <c r="BO35" s="2382"/>
      <c r="BP35" s="2382"/>
      <c r="BQ35" s="2382"/>
      <c r="BR35" s="2382"/>
      <c r="BS35" s="2382"/>
      <c r="BT35" s="2382"/>
      <c r="BU35" s="2382"/>
      <c r="BV35" s="2382"/>
      <c r="BW35" s="2382"/>
      <c r="BX35" s="2382"/>
      <c r="BY35" s="2382"/>
      <c r="BZ35" s="2382"/>
      <c r="CA35" s="2382"/>
      <c r="CB35" s="2382"/>
      <c r="CC35" s="2382"/>
      <c r="CD35" s="2382"/>
      <c r="CE35" s="2383"/>
    </row>
    <row r="36" spans="2:83" ht="30" customHeight="1">
      <c r="B36" s="2351">
        <v>8</v>
      </c>
      <c r="C36" s="2352"/>
      <c r="D36" s="2353"/>
      <c r="E36" s="2348"/>
      <c r="F36" s="2349"/>
      <c r="G36" s="2349"/>
      <c r="H36" s="2349"/>
      <c r="I36" s="2349"/>
      <c r="J36" s="2349"/>
      <c r="K36" s="2349"/>
      <c r="L36" s="2350"/>
      <c r="M36" s="2354"/>
      <c r="N36" s="2355"/>
      <c r="O36" s="2355"/>
      <c r="P36" s="2355"/>
      <c r="Q36" s="2355"/>
      <c r="R36" s="2355"/>
      <c r="S36" s="2356"/>
      <c r="T36" s="2348"/>
      <c r="U36" s="2349"/>
      <c r="V36" s="2350"/>
      <c r="W36" s="2323"/>
      <c r="X36" s="2324"/>
      <c r="Y36" s="2324"/>
      <c r="Z36" s="2324"/>
      <c r="AA36" s="2324"/>
      <c r="AB36" s="2324"/>
      <c r="AC36" s="2324"/>
      <c r="AD36" s="2324"/>
      <c r="AE36" s="2324"/>
      <c r="AF36" s="2324"/>
      <c r="AG36" s="2324"/>
      <c r="AH36" s="2324"/>
      <c r="AI36" s="2324"/>
      <c r="AJ36" s="2324"/>
      <c r="AK36" s="2324"/>
      <c r="AL36" s="2324"/>
      <c r="AM36" s="2324"/>
      <c r="AN36" s="2324"/>
      <c r="AO36" s="2362"/>
      <c r="AR36" s="2351">
        <v>8</v>
      </c>
      <c r="AS36" s="2352"/>
      <c r="AT36" s="2353"/>
      <c r="AU36" s="2348"/>
      <c r="AV36" s="2349"/>
      <c r="AW36" s="2349"/>
      <c r="AX36" s="2349"/>
      <c r="AY36" s="2349"/>
      <c r="AZ36" s="2349"/>
      <c r="BA36" s="2349"/>
      <c r="BB36" s="2350"/>
      <c r="BC36" s="2348"/>
      <c r="BD36" s="2349"/>
      <c r="BE36" s="2349"/>
      <c r="BF36" s="2349"/>
      <c r="BG36" s="2349"/>
      <c r="BH36" s="2349"/>
      <c r="BI36" s="2350"/>
      <c r="BJ36" s="2348"/>
      <c r="BK36" s="2349"/>
      <c r="BL36" s="2350"/>
      <c r="BM36" s="2381"/>
      <c r="BN36" s="2382"/>
      <c r="BO36" s="2382"/>
      <c r="BP36" s="2382"/>
      <c r="BQ36" s="2382"/>
      <c r="BR36" s="2382"/>
      <c r="BS36" s="2382"/>
      <c r="BT36" s="2382"/>
      <c r="BU36" s="2382"/>
      <c r="BV36" s="2382"/>
      <c r="BW36" s="2382"/>
      <c r="BX36" s="2382"/>
      <c r="BY36" s="2382"/>
      <c r="BZ36" s="2382"/>
      <c r="CA36" s="2382"/>
      <c r="CB36" s="2382"/>
      <c r="CC36" s="2382"/>
      <c r="CD36" s="2382"/>
      <c r="CE36" s="2383"/>
    </row>
    <row r="37" spans="2:83" ht="30" customHeight="1">
      <c r="B37" s="2351">
        <v>8</v>
      </c>
      <c r="C37" s="2352"/>
      <c r="D37" s="2353"/>
      <c r="E37" s="2348"/>
      <c r="F37" s="2349"/>
      <c r="G37" s="2349"/>
      <c r="H37" s="2349"/>
      <c r="I37" s="2349"/>
      <c r="J37" s="2349"/>
      <c r="K37" s="2349"/>
      <c r="L37" s="2350"/>
      <c r="M37" s="2354"/>
      <c r="N37" s="2355"/>
      <c r="O37" s="2355"/>
      <c r="P37" s="2355"/>
      <c r="Q37" s="2355"/>
      <c r="R37" s="2355"/>
      <c r="S37" s="2356"/>
      <c r="T37" s="2348"/>
      <c r="U37" s="2349"/>
      <c r="V37" s="2350"/>
      <c r="W37" s="2323"/>
      <c r="X37" s="2324"/>
      <c r="Y37" s="2324"/>
      <c r="Z37" s="2324"/>
      <c r="AA37" s="2324"/>
      <c r="AB37" s="2324"/>
      <c r="AC37" s="2324"/>
      <c r="AD37" s="2324"/>
      <c r="AE37" s="2324"/>
      <c r="AF37" s="2324"/>
      <c r="AG37" s="2324"/>
      <c r="AH37" s="2324"/>
      <c r="AI37" s="2324"/>
      <c r="AJ37" s="2324"/>
      <c r="AK37" s="2324"/>
      <c r="AL37" s="2324"/>
      <c r="AM37" s="2324"/>
      <c r="AN37" s="2324"/>
      <c r="AO37" s="2362"/>
      <c r="AR37" s="2351">
        <v>8</v>
      </c>
      <c r="AS37" s="2352"/>
      <c r="AT37" s="2353"/>
      <c r="AU37" s="2348"/>
      <c r="AV37" s="2349"/>
      <c r="AW37" s="2349"/>
      <c r="AX37" s="2349"/>
      <c r="AY37" s="2349"/>
      <c r="AZ37" s="2349"/>
      <c r="BA37" s="2349"/>
      <c r="BB37" s="2350"/>
      <c r="BC37" s="2348"/>
      <c r="BD37" s="2349"/>
      <c r="BE37" s="2349"/>
      <c r="BF37" s="2349"/>
      <c r="BG37" s="2349"/>
      <c r="BH37" s="2349"/>
      <c r="BI37" s="2350"/>
      <c r="BJ37" s="2348"/>
      <c r="BK37" s="2349"/>
      <c r="BL37" s="2350"/>
      <c r="BM37" s="2381"/>
      <c r="BN37" s="2382"/>
      <c r="BO37" s="2382"/>
      <c r="BP37" s="2382"/>
      <c r="BQ37" s="2382"/>
      <c r="BR37" s="2382"/>
      <c r="BS37" s="2382"/>
      <c r="BT37" s="2382"/>
      <c r="BU37" s="2382"/>
      <c r="BV37" s="2382"/>
      <c r="BW37" s="2382"/>
      <c r="BX37" s="2382"/>
      <c r="BY37" s="2382"/>
      <c r="BZ37" s="2382"/>
      <c r="CA37" s="2382"/>
      <c r="CB37" s="2382"/>
      <c r="CC37" s="2382"/>
      <c r="CD37" s="2382"/>
      <c r="CE37" s="2383"/>
    </row>
    <row r="38" spans="2:83" ht="30" customHeight="1">
      <c r="B38" s="2351">
        <v>8</v>
      </c>
      <c r="C38" s="2352"/>
      <c r="D38" s="2353"/>
      <c r="E38" s="2348"/>
      <c r="F38" s="2349"/>
      <c r="G38" s="2349"/>
      <c r="H38" s="2349"/>
      <c r="I38" s="2349"/>
      <c r="J38" s="2349"/>
      <c r="K38" s="2349"/>
      <c r="L38" s="2350"/>
      <c r="M38" s="2354"/>
      <c r="N38" s="2355"/>
      <c r="O38" s="2355"/>
      <c r="P38" s="2355"/>
      <c r="Q38" s="2355"/>
      <c r="R38" s="2355"/>
      <c r="S38" s="2356"/>
      <c r="T38" s="2348"/>
      <c r="U38" s="2349"/>
      <c r="V38" s="2350"/>
      <c r="W38" s="2323"/>
      <c r="X38" s="2324"/>
      <c r="Y38" s="2324"/>
      <c r="Z38" s="2324"/>
      <c r="AA38" s="2324"/>
      <c r="AB38" s="2324"/>
      <c r="AC38" s="2324"/>
      <c r="AD38" s="2324"/>
      <c r="AE38" s="2324"/>
      <c r="AF38" s="2324"/>
      <c r="AG38" s="2324"/>
      <c r="AH38" s="2324"/>
      <c r="AI38" s="2324"/>
      <c r="AJ38" s="2324"/>
      <c r="AK38" s="2324"/>
      <c r="AL38" s="2324"/>
      <c r="AM38" s="2324"/>
      <c r="AN38" s="2324"/>
      <c r="AO38" s="2362"/>
      <c r="AR38" s="2351">
        <v>8</v>
      </c>
      <c r="AS38" s="2352"/>
      <c r="AT38" s="2353"/>
      <c r="AU38" s="2348"/>
      <c r="AV38" s="2349"/>
      <c r="AW38" s="2349"/>
      <c r="AX38" s="2349"/>
      <c r="AY38" s="2349"/>
      <c r="AZ38" s="2349"/>
      <c r="BA38" s="2349"/>
      <c r="BB38" s="2350"/>
      <c r="BC38" s="2348"/>
      <c r="BD38" s="2349"/>
      <c r="BE38" s="2349"/>
      <c r="BF38" s="2349"/>
      <c r="BG38" s="2349"/>
      <c r="BH38" s="2349"/>
      <c r="BI38" s="2350"/>
      <c r="BJ38" s="2348"/>
      <c r="BK38" s="2349"/>
      <c r="BL38" s="2350"/>
      <c r="BM38" s="2381"/>
      <c r="BN38" s="2382"/>
      <c r="BO38" s="2382"/>
      <c r="BP38" s="2382"/>
      <c r="BQ38" s="2382"/>
      <c r="BR38" s="2382"/>
      <c r="BS38" s="2382"/>
      <c r="BT38" s="2382"/>
      <c r="BU38" s="2382"/>
      <c r="BV38" s="2382"/>
      <c r="BW38" s="2382"/>
      <c r="BX38" s="2382"/>
      <c r="BY38" s="2382"/>
      <c r="BZ38" s="2382"/>
      <c r="CA38" s="2382"/>
      <c r="CB38" s="2382"/>
      <c r="CC38" s="2382"/>
      <c r="CD38" s="2382"/>
      <c r="CE38" s="2383"/>
    </row>
    <row r="39" spans="2:83" ht="20.25" customHeight="1">
      <c r="B39" s="2333" t="s">
        <v>315</v>
      </c>
      <c r="C39" s="2334"/>
      <c r="D39" s="2334"/>
      <c r="E39" s="2334"/>
      <c r="F39" s="2334"/>
      <c r="G39" s="2334"/>
      <c r="H39" s="2334"/>
      <c r="I39" s="2334"/>
      <c r="J39" s="2334"/>
      <c r="K39" s="2334"/>
      <c r="L39" s="2335"/>
      <c r="M39" s="2339" t="s">
        <v>316</v>
      </c>
      <c r="N39" s="2340"/>
      <c r="O39" s="2340"/>
      <c r="P39" s="2340"/>
      <c r="Q39" s="2340"/>
      <c r="R39" s="2329" t="s">
        <v>317</v>
      </c>
      <c r="S39" s="2330"/>
      <c r="T39" s="2329">
        <f>COUNTIF(T25:V38,"○")</f>
        <v>0</v>
      </c>
      <c r="U39" s="2331"/>
      <c r="V39" s="2330"/>
      <c r="W39" s="2323"/>
      <c r="X39" s="2324"/>
      <c r="Y39" s="2324"/>
      <c r="Z39" s="2324"/>
      <c r="AA39" s="2324"/>
      <c r="AB39" s="2324"/>
      <c r="AC39" s="2324"/>
      <c r="AD39" s="2324"/>
      <c r="AE39" s="2324"/>
      <c r="AF39" s="2324"/>
      <c r="AG39" s="2324"/>
      <c r="AH39" s="2324"/>
      <c r="AI39" s="2324"/>
      <c r="AJ39" s="2324"/>
      <c r="AK39" s="2324"/>
      <c r="AL39" s="2324"/>
      <c r="AM39" s="2324"/>
      <c r="AN39" s="2324"/>
      <c r="AO39" s="2362"/>
      <c r="AR39" s="2333" t="s">
        <v>315</v>
      </c>
      <c r="AS39" s="2334"/>
      <c r="AT39" s="2334"/>
      <c r="AU39" s="2334"/>
      <c r="AV39" s="2334"/>
      <c r="AW39" s="2334"/>
      <c r="AX39" s="2334"/>
      <c r="AY39" s="2334"/>
      <c r="AZ39" s="2334"/>
      <c r="BA39" s="2334"/>
      <c r="BB39" s="2335"/>
      <c r="BC39" s="2339" t="s">
        <v>316</v>
      </c>
      <c r="BD39" s="2340"/>
      <c r="BE39" s="2340"/>
      <c r="BF39" s="2340"/>
      <c r="BG39" s="2340"/>
      <c r="BH39" s="2329" t="s">
        <v>317</v>
      </c>
      <c r="BI39" s="2330"/>
      <c r="BJ39" s="2329">
        <f>COUNTIF(BJ31:BL38,"○")</f>
        <v>0</v>
      </c>
      <c r="BK39" s="2331"/>
      <c r="BL39" s="2330"/>
      <c r="BM39" s="2323"/>
      <c r="BN39" s="2324"/>
      <c r="BO39" s="2324"/>
      <c r="BP39" s="2324"/>
      <c r="BQ39" s="2324"/>
      <c r="BR39" s="2324"/>
      <c r="BS39" s="2324"/>
      <c r="BT39" s="2325"/>
      <c r="BU39" s="2325"/>
      <c r="BV39" s="2325"/>
      <c r="BW39" s="2325"/>
      <c r="BX39" s="2325"/>
      <c r="BY39" s="2325"/>
      <c r="BZ39" s="2324"/>
      <c r="CA39" s="2324"/>
      <c r="CB39" s="2324"/>
      <c r="CC39" s="514"/>
      <c r="CD39" s="514"/>
      <c r="CE39" s="515"/>
    </row>
    <row r="40" spans="2:83" ht="20.25" customHeight="1" thickBot="1">
      <c r="B40" s="2336"/>
      <c r="C40" s="2337"/>
      <c r="D40" s="2337"/>
      <c r="E40" s="2337"/>
      <c r="F40" s="2337"/>
      <c r="G40" s="2337"/>
      <c r="H40" s="2337"/>
      <c r="I40" s="2337"/>
      <c r="J40" s="2337"/>
      <c r="K40" s="2337"/>
      <c r="L40" s="2338"/>
      <c r="M40" s="2341"/>
      <c r="N40" s="2342"/>
      <c r="O40" s="2342"/>
      <c r="P40" s="2342"/>
      <c r="Q40" s="2342"/>
      <c r="R40" s="2326" t="s">
        <v>321</v>
      </c>
      <c r="S40" s="2327"/>
      <c r="T40" s="2326">
        <f>COUNTIF(T25:V38,"○")+COUNTIF(T25:V38,"×")</f>
        <v>0</v>
      </c>
      <c r="U40" s="2328"/>
      <c r="V40" s="2327"/>
      <c r="W40" s="2363"/>
      <c r="X40" s="2364"/>
      <c r="Y40" s="2364"/>
      <c r="Z40" s="2364"/>
      <c r="AA40" s="2364"/>
      <c r="AB40" s="2364"/>
      <c r="AC40" s="2364"/>
      <c r="AD40" s="2364"/>
      <c r="AE40" s="2364"/>
      <c r="AF40" s="2364"/>
      <c r="AG40" s="2364"/>
      <c r="AH40" s="2364"/>
      <c r="AI40" s="2364"/>
      <c r="AJ40" s="2364"/>
      <c r="AK40" s="2364"/>
      <c r="AL40" s="2364"/>
      <c r="AM40" s="2364"/>
      <c r="AN40" s="2364"/>
      <c r="AO40" s="2365"/>
      <c r="AR40" s="2343"/>
      <c r="AS40" s="2344"/>
      <c r="AT40" s="2344"/>
      <c r="AU40" s="2344"/>
      <c r="AV40" s="2344"/>
      <c r="AW40" s="2344"/>
      <c r="AX40" s="2344"/>
      <c r="AY40" s="2344"/>
      <c r="AZ40" s="2344"/>
      <c r="BA40" s="2344"/>
      <c r="BB40" s="2345"/>
      <c r="BC40" s="2346"/>
      <c r="BD40" s="2347"/>
      <c r="BE40" s="2347"/>
      <c r="BF40" s="2347"/>
      <c r="BG40" s="2347"/>
      <c r="BH40" s="2329" t="s">
        <v>321</v>
      </c>
      <c r="BI40" s="2330"/>
      <c r="BJ40" s="2329">
        <f>COUNTIF(BJ31:BL38,"○")+COUNTIF(BJ31:BL38,"×")</f>
        <v>1</v>
      </c>
      <c r="BK40" s="2331"/>
      <c r="BL40" s="2330"/>
      <c r="BM40" s="1868"/>
      <c r="BN40" s="1869"/>
      <c r="BO40" s="1869"/>
      <c r="BP40" s="1869"/>
      <c r="BQ40" s="1869"/>
      <c r="BR40" s="1869"/>
      <c r="BS40" s="1869"/>
      <c r="BT40" s="2332"/>
      <c r="BU40" s="2332"/>
      <c r="BV40" s="2332"/>
      <c r="BW40" s="2332"/>
      <c r="BX40" s="2332"/>
      <c r="BY40" s="2332"/>
      <c r="BZ40" s="1869"/>
      <c r="CA40" s="1869"/>
      <c r="CB40" s="1869"/>
      <c r="CC40" s="516"/>
      <c r="CD40" s="516"/>
      <c r="CE40" s="517"/>
    </row>
    <row r="41" spans="2:83" ht="9" customHeight="1"/>
  </sheetData>
  <mergeCells count="322">
    <mergeCell ref="CV2:DD3"/>
    <mergeCell ref="D3:AN3"/>
    <mergeCell ref="AT3:CD3"/>
    <mergeCell ref="J4:T5"/>
    <mergeCell ref="AE4:AM5"/>
    <mergeCell ref="AZ4:BJ5"/>
    <mergeCell ref="BU4:CC5"/>
    <mergeCell ref="C5:H5"/>
    <mergeCell ref="W5:AC5"/>
    <mergeCell ref="AS5:AX5"/>
    <mergeCell ref="J8:T9"/>
    <mergeCell ref="AE8:AM9"/>
    <mergeCell ref="AZ8:BJ9"/>
    <mergeCell ref="BU8:CC9"/>
    <mergeCell ref="C9:H9"/>
    <mergeCell ref="W9:AC9"/>
    <mergeCell ref="AS9:AX9"/>
    <mergeCell ref="BM9:BS9"/>
    <mergeCell ref="BM5:BS5"/>
    <mergeCell ref="J6:T7"/>
    <mergeCell ref="AE6:AM7"/>
    <mergeCell ref="AZ6:BJ7"/>
    <mergeCell ref="BU6:CC7"/>
    <mergeCell ref="C7:H7"/>
    <mergeCell ref="W7:AC7"/>
    <mergeCell ref="AS7:AX7"/>
    <mergeCell ref="BM7:BS7"/>
    <mergeCell ref="CG11:CP12"/>
    <mergeCell ref="J12:T13"/>
    <mergeCell ref="AZ12:BJ13"/>
    <mergeCell ref="C13:H13"/>
    <mergeCell ref="AS13:AX13"/>
    <mergeCell ref="CG14:CK15"/>
    <mergeCell ref="CL14:DE15"/>
    <mergeCell ref="B15:D16"/>
    <mergeCell ref="E15:L16"/>
    <mergeCell ref="M15:S16"/>
    <mergeCell ref="J10:T11"/>
    <mergeCell ref="AE10:AM11"/>
    <mergeCell ref="AZ10:BJ11"/>
    <mergeCell ref="BU10:CC11"/>
    <mergeCell ref="C11:H11"/>
    <mergeCell ref="W11:AC11"/>
    <mergeCell ref="AS11:AX11"/>
    <mergeCell ref="BM11:BS11"/>
    <mergeCell ref="BZ15:CE16"/>
    <mergeCell ref="AU15:BB16"/>
    <mergeCell ref="BC15:BI16"/>
    <mergeCell ref="BJ15:BL16"/>
    <mergeCell ref="BM15:BQ16"/>
    <mergeCell ref="BR15:BS16"/>
    <mergeCell ref="BT15:BY16"/>
    <mergeCell ref="T15:V16"/>
    <mergeCell ref="W15:AA16"/>
    <mergeCell ref="AB15:AC16"/>
    <mergeCell ref="AD15:AI16"/>
    <mergeCell ref="AJ15:AO16"/>
    <mergeCell ref="AR15:AT16"/>
    <mergeCell ref="CL17:DE18"/>
    <mergeCell ref="B19:D19"/>
    <mergeCell ref="E19:L19"/>
    <mergeCell ref="M19:S19"/>
    <mergeCell ref="T19:V19"/>
    <mergeCell ref="W19:AA19"/>
    <mergeCell ref="AB19:AC19"/>
    <mergeCell ref="AD19:AI19"/>
    <mergeCell ref="AJ19:AO19"/>
    <mergeCell ref="BT19:BY19"/>
    <mergeCell ref="BZ19:CE19"/>
    <mergeCell ref="AU19:BB19"/>
    <mergeCell ref="BC19:BI19"/>
    <mergeCell ref="BJ19:BL19"/>
    <mergeCell ref="BM19:BQ19"/>
    <mergeCell ref="BR19:BS19"/>
    <mergeCell ref="B17:L18"/>
    <mergeCell ref="M17:S18"/>
    <mergeCell ref="AN17:AO18"/>
    <mergeCell ref="AR17:BB18"/>
    <mergeCell ref="BC17:BI18"/>
    <mergeCell ref="CD17:CE18"/>
    <mergeCell ref="E20:L20"/>
    <mergeCell ref="M20:S20"/>
    <mergeCell ref="T20:V20"/>
    <mergeCell ref="W20:AA20"/>
    <mergeCell ref="AB20:AC20"/>
    <mergeCell ref="AD20:AI20"/>
    <mergeCell ref="AJ20:AO20"/>
    <mergeCell ref="AR19:AT19"/>
    <mergeCell ref="CG17:CK18"/>
    <mergeCell ref="BT20:BY20"/>
    <mergeCell ref="BZ20:CE20"/>
    <mergeCell ref="CG20:CK20"/>
    <mergeCell ref="CL20:DE20"/>
    <mergeCell ref="B21:D21"/>
    <mergeCell ref="E21:L21"/>
    <mergeCell ref="M21:S21"/>
    <mergeCell ref="T21:V21"/>
    <mergeCell ref="W21:AA21"/>
    <mergeCell ref="AB21:AC21"/>
    <mergeCell ref="AR20:AT20"/>
    <mergeCell ref="AU20:BB20"/>
    <mergeCell ref="BC20:BI20"/>
    <mergeCell ref="BJ20:BL20"/>
    <mergeCell ref="BM20:BQ20"/>
    <mergeCell ref="BR20:BS20"/>
    <mergeCell ref="BM21:BQ21"/>
    <mergeCell ref="BR21:BS21"/>
    <mergeCell ref="BT21:BY21"/>
    <mergeCell ref="BZ21:CE21"/>
    <mergeCell ref="AU21:BB21"/>
    <mergeCell ref="BC21:BI21"/>
    <mergeCell ref="BJ21:BL21"/>
    <mergeCell ref="B20:D20"/>
    <mergeCell ref="B22:D22"/>
    <mergeCell ref="E22:L22"/>
    <mergeCell ref="M22:S22"/>
    <mergeCell ref="T22:V22"/>
    <mergeCell ref="W22:AA22"/>
    <mergeCell ref="AB22:AC22"/>
    <mergeCell ref="AD21:AI21"/>
    <mergeCell ref="AJ21:AO21"/>
    <mergeCell ref="AR21:AT21"/>
    <mergeCell ref="BM22:BQ22"/>
    <mergeCell ref="BR22:BS22"/>
    <mergeCell ref="BT22:BY22"/>
    <mergeCell ref="BZ22:CE22"/>
    <mergeCell ref="CG22:CK22"/>
    <mergeCell ref="CL22:DE22"/>
    <mergeCell ref="AD22:AI22"/>
    <mergeCell ref="AJ22:AO22"/>
    <mergeCell ref="AR22:AT22"/>
    <mergeCell ref="AU22:BB22"/>
    <mergeCell ref="BC22:BI22"/>
    <mergeCell ref="BJ22:BL22"/>
    <mergeCell ref="B24:D24"/>
    <mergeCell ref="E24:L24"/>
    <mergeCell ref="M24:S24"/>
    <mergeCell ref="T24:V24"/>
    <mergeCell ref="W24:AA24"/>
    <mergeCell ref="AB24:AC24"/>
    <mergeCell ref="AD23:AI23"/>
    <mergeCell ref="AJ23:AO23"/>
    <mergeCell ref="AR23:AT23"/>
    <mergeCell ref="B23:D23"/>
    <mergeCell ref="E23:L23"/>
    <mergeCell ref="M23:S23"/>
    <mergeCell ref="T23:V23"/>
    <mergeCell ref="W23:AA23"/>
    <mergeCell ref="AB23:AC23"/>
    <mergeCell ref="AJ24:AO24"/>
    <mergeCell ref="AR24:AT24"/>
    <mergeCell ref="AU24:BB24"/>
    <mergeCell ref="BC24:BI24"/>
    <mergeCell ref="BJ24:BL24"/>
    <mergeCell ref="BM23:BQ23"/>
    <mergeCell ref="BR23:BS23"/>
    <mergeCell ref="BT23:BY23"/>
    <mergeCell ref="BZ23:CE23"/>
    <mergeCell ref="AU23:BB23"/>
    <mergeCell ref="BC23:BI23"/>
    <mergeCell ref="BJ23:BL23"/>
    <mergeCell ref="AU25:BB25"/>
    <mergeCell ref="BC25:BI25"/>
    <mergeCell ref="BJ25:BL25"/>
    <mergeCell ref="BM25:BQ25"/>
    <mergeCell ref="BR25:BS25"/>
    <mergeCell ref="BT25:BY25"/>
    <mergeCell ref="CU24:DE26"/>
    <mergeCell ref="B25:D25"/>
    <mergeCell ref="E25:L25"/>
    <mergeCell ref="M25:S25"/>
    <mergeCell ref="T25:V25"/>
    <mergeCell ref="W25:AA25"/>
    <mergeCell ref="AB25:AC25"/>
    <mergeCell ref="AD25:AI25"/>
    <mergeCell ref="AJ25:AO25"/>
    <mergeCell ref="AR25:AT25"/>
    <mergeCell ref="BM24:BQ24"/>
    <mergeCell ref="BR24:BS24"/>
    <mergeCell ref="BT24:BY24"/>
    <mergeCell ref="BZ24:CE24"/>
    <mergeCell ref="CG24:CK26"/>
    <mergeCell ref="CL24:CT26"/>
    <mergeCell ref="BZ25:CE25"/>
    <mergeCell ref="AD24:AI24"/>
    <mergeCell ref="B26:L27"/>
    <mergeCell ref="M26:Q27"/>
    <mergeCell ref="R26:S26"/>
    <mergeCell ref="T26:V26"/>
    <mergeCell ref="W26:AA27"/>
    <mergeCell ref="AB26:AC26"/>
    <mergeCell ref="R27:S27"/>
    <mergeCell ref="T27:V27"/>
    <mergeCell ref="AB27:AC27"/>
    <mergeCell ref="BR26:BS26"/>
    <mergeCell ref="BT26:BY26"/>
    <mergeCell ref="BZ26:CE26"/>
    <mergeCell ref="AD26:AI26"/>
    <mergeCell ref="AJ26:AK26"/>
    <mergeCell ref="AL26:AM26"/>
    <mergeCell ref="AN26:AO26"/>
    <mergeCell ref="AR26:AT26"/>
    <mergeCell ref="AU26:BB26"/>
    <mergeCell ref="AD27:AI27"/>
    <mergeCell ref="AJ27:AK27"/>
    <mergeCell ref="AL27:AM27"/>
    <mergeCell ref="AN27:AO27"/>
    <mergeCell ref="AR27:BB28"/>
    <mergeCell ref="BC27:BG28"/>
    <mergeCell ref="BC26:BI26"/>
    <mergeCell ref="BJ26:BL26"/>
    <mergeCell ref="BM26:BQ26"/>
    <mergeCell ref="CD28:CE28"/>
    <mergeCell ref="AR29:BB30"/>
    <mergeCell ref="BC29:BI30"/>
    <mergeCell ref="BJ29:BL30"/>
    <mergeCell ref="BM29:CB30"/>
    <mergeCell ref="CC29:CC30"/>
    <mergeCell ref="CD29:CE30"/>
    <mergeCell ref="CB27:CC27"/>
    <mergeCell ref="CD27:CE27"/>
    <mergeCell ref="BH28:BI28"/>
    <mergeCell ref="BJ28:BL28"/>
    <mergeCell ref="BR28:BS28"/>
    <mergeCell ref="BT28:BY28"/>
    <mergeCell ref="BZ28:CA28"/>
    <mergeCell ref="CB28:CC28"/>
    <mergeCell ref="BH27:BI27"/>
    <mergeCell ref="BJ27:BL27"/>
    <mergeCell ref="BM27:BQ28"/>
    <mergeCell ref="BR27:BS27"/>
    <mergeCell ref="BT27:BY27"/>
    <mergeCell ref="BZ27:CA27"/>
    <mergeCell ref="CG29:CT30"/>
    <mergeCell ref="B30:D30"/>
    <mergeCell ref="E30:L30"/>
    <mergeCell ref="M30:S30"/>
    <mergeCell ref="T30:V30"/>
    <mergeCell ref="W30:AO40"/>
    <mergeCell ref="B31:D31"/>
    <mergeCell ref="E31:L31"/>
    <mergeCell ref="M31:S31"/>
    <mergeCell ref="T31:V31"/>
    <mergeCell ref="B28:L29"/>
    <mergeCell ref="M28:AO29"/>
    <mergeCell ref="AR31:AT31"/>
    <mergeCell ref="AU31:BB31"/>
    <mergeCell ref="BC31:BI31"/>
    <mergeCell ref="BJ31:BL31"/>
    <mergeCell ref="BM31:CE38"/>
    <mergeCell ref="B32:D32"/>
    <mergeCell ref="E32:L32"/>
    <mergeCell ref="M32:S32"/>
    <mergeCell ref="T32:V32"/>
    <mergeCell ref="AR32:AT32"/>
    <mergeCell ref="AU32:BB32"/>
    <mergeCell ref="BC32:BI32"/>
    <mergeCell ref="BJ32:BL32"/>
    <mergeCell ref="B33:D33"/>
    <mergeCell ref="E33:L33"/>
    <mergeCell ref="M33:S33"/>
    <mergeCell ref="T33:V33"/>
    <mergeCell ref="AR33:AT33"/>
    <mergeCell ref="AU33:BB33"/>
    <mergeCell ref="BC33:BI33"/>
    <mergeCell ref="BJ33:BL33"/>
    <mergeCell ref="B34:D34"/>
    <mergeCell ref="E34:L34"/>
    <mergeCell ref="M34:S34"/>
    <mergeCell ref="T34:V34"/>
    <mergeCell ref="AR34:AT34"/>
    <mergeCell ref="AU34:BB34"/>
    <mergeCell ref="BC34:BI34"/>
    <mergeCell ref="BJ34:BL34"/>
    <mergeCell ref="BC35:BI35"/>
    <mergeCell ref="BJ35:BL35"/>
    <mergeCell ref="B36:D36"/>
    <mergeCell ref="E36:L36"/>
    <mergeCell ref="M36:S36"/>
    <mergeCell ref="T36:V36"/>
    <mergeCell ref="AR36:AT36"/>
    <mergeCell ref="AU36:BB36"/>
    <mergeCell ref="BC36:BI36"/>
    <mergeCell ref="BJ36:BL36"/>
    <mergeCell ref="B35:D35"/>
    <mergeCell ref="E35:L35"/>
    <mergeCell ref="M35:S35"/>
    <mergeCell ref="T35:V35"/>
    <mergeCell ref="AR35:AT35"/>
    <mergeCell ref="AU35:BB35"/>
    <mergeCell ref="BC37:BI37"/>
    <mergeCell ref="BJ37:BL37"/>
    <mergeCell ref="B38:D38"/>
    <mergeCell ref="E38:L38"/>
    <mergeCell ref="M38:S38"/>
    <mergeCell ref="T38:V38"/>
    <mergeCell ref="AR38:AT38"/>
    <mergeCell ref="AU38:BB38"/>
    <mergeCell ref="BC38:BI38"/>
    <mergeCell ref="BJ38:BL38"/>
    <mergeCell ref="B37:D37"/>
    <mergeCell ref="E37:L37"/>
    <mergeCell ref="M37:S37"/>
    <mergeCell ref="T37:V37"/>
    <mergeCell ref="AR37:AT37"/>
    <mergeCell ref="AU37:BB37"/>
    <mergeCell ref="BM39:BS40"/>
    <mergeCell ref="BT39:BY39"/>
    <mergeCell ref="BZ39:CB40"/>
    <mergeCell ref="R40:S40"/>
    <mergeCell ref="T40:V40"/>
    <mergeCell ref="BH40:BI40"/>
    <mergeCell ref="BJ40:BL40"/>
    <mergeCell ref="BT40:BY40"/>
    <mergeCell ref="B39:L40"/>
    <mergeCell ref="M39:Q40"/>
    <mergeCell ref="R39:S39"/>
    <mergeCell ref="T39:V39"/>
    <mergeCell ref="AR39:BB40"/>
    <mergeCell ref="BC39:BG40"/>
    <mergeCell ref="BH39:BI39"/>
    <mergeCell ref="BJ39:BL39"/>
  </mergeCells>
  <phoneticPr fontId="2"/>
  <dataValidations disablePrompts="1" count="3">
    <dataValidation type="list" allowBlank="1" showInputMessage="1" showErrorMessage="1" sqref="B19:D25 AR19:AT26" xr:uid="{00000000-0002-0000-4300-000000000000}">
      <formula1>"1,2,3,4,5,6,7"</formula1>
    </dataValidation>
    <dataValidation type="list" allowBlank="1" showInputMessage="1" showErrorMessage="1" sqref="AJ19:AJ25 BZ19:BZ26" xr:uid="{00000000-0002-0000-4300-000001000000}">
      <formula1>"○,△,×,－"</formula1>
    </dataValidation>
    <dataValidation type="list" allowBlank="1" showInputMessage="1" showErrorMessage="1" sqref="T19:T25 T30:T38 BJ19:BJ26 BJ31:BJ38" xr:uid="{00000000-0002-0000-4300-000002000000}">
      <formula1>"○,×"</formula1>
    </dataValidation>
  </dataValidations>
  <printOptions horizontalCentered="1" verticalCentered="1"/>
  <pageMargins left="0.23622047244094491" right="0.31496062992125984" top="0.43307086614173229" bottom="0.31496062992125984" header="0.23622047244094491" footer="0.15748031496062992"/>
  <pageSetup paperSize="9" scale="90" orientation="portrait" r:id="rId1"/>
  <headerFooter alignWithMargins="0"/>
  <colBreaks count="2" manualBreakCount="2">
    <brk id="42" max="1048575" man="1"/>
    <brk id="84" max="1048575" man="1"/>
  </col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81034-E753-4526-863B-2E2493501FD7}">
  <sheetPr>
    <tabColor rgb="FF9BC2E6"/>
  </sheetPr>
  <dimension ref="A1:C9"/>
  <sheetViews>
    <sheetView showGridLines="0" view="pageBreakPreview" zoomScale="60" zoomScaleNormal="80" workbookViewId="0">
      <pane xSplit="1" ySplit="5" topLeftCell="B6" activePane="bottomRight" state="frozen"/>
      <selection pane="topRight" activeCell="B1" sqref="B1"/>
      <selection pane="bottomLeft" activeCell="A6" sqref="A6"/>
      <selection pane="bottomRight"/>
    </sheetView>
  </sheetViews>
  <sheetFormatPr defaultColWidth="9" defaultRowHeight="13"/>
  <cols>
    <col min="1" max="1" width="16.6328125" style="731" customWidth="1"/>
    <col min="2" max="3" width="38.6328125" style="731" customWidth="1"/>
    <col min="4" max="16384" width="9" style="731"/>
  </cols>
  <sheetData>
    <row r="1" spans="1:3">
      <c r="A1" s="731" t="s">
        <v>1223</v>
      </c>
    </row>
    <row r="2" spans="1:3" ht="26.25" customHeight="1">
      <c r="A2" s="2416" t="s">
        <v>1224</v>
      </c>
      <c r="B2" s="2416"/>
      <c r="C2" s="2416"/>
    </row>
    <row r="3" spans="1:3" ht="27" customHeight="1">
      <c r="A3" s="2417" t="s">
        <v>1225</v>
      </c>
      <c r="B3" s="2419" t="s">
        <v>1226</v>
      </c>
      <c r="C3" s="2420"/>
    </row>
    <row r="4" spans="1:3" ht="27" customHeight="1">
      <c r="A4" s="2418"/>
      <c r="B4" s="2421" t="str">
        <f>入力用!B6</f>
        <v>■■事業 ●●地区 ▲-▲工区</v>
      </c>
      <c r="C4" s="2422"/>
    </row>
    <row r="5" spans="1:3" ht="24" customHeight="1">
      <c r="A5" s="732" t="s">
        <v>1227</v>
      </c>
      <c r="B5" s="732" t="s">
        <v>1228</v>
      </c>
      <c r="C5" s="732" t="s">
        <v>1229</v>
      </c>
    </row>
    <row r="6" spans="1:3" ht="220" customHeight="1">
      <c r="A6" s="732" t="s">
        <v>1230</v>
      </c>
      <c r="B6" s="733"/>
      <c r="C6" s="733"/>
    </row>
    <row r="7" spans="1:3" ht="220" customHeight="1">
      <c r="A7" s="732" t="s">
        <v>1231</v>
      </c>
      <c r="B7" s="733"/>
      <c r="C7" s="733"/>
    </row>
    <row r="8" spans="1:3" ht="220" customHeight="1">
      <c r="A8" s="732" t="s">
        <v>1232</v>
      </c>
      <c r="B8" s="733"/>
      <c r="C8" s="733"/>
    </row>
    <row r="9" spans="1:3" ht="33.75" customHeight="1">
      <c r="A9" s="2423" t="s">
        <v>1724</v>
      </c>
      <c r="B9" s="2423"/>
      <c r="C9" s="2423"/>
    </row>
  </sheetData>
  <mergeCells count="5">
    <mergeCell ref="A2:C2"/>
    <mergeCell ref="A3:A4"/>
    <mergeCell ref="B3:C3"/>
    <mergeCell ref="B4:C4"/>
    <mergeCell ref="A9:C9"/>
  </mergeCells>
  <phoneticPr fontId="2"/>
  <printOptions horizontalCentered="1"/>
  <pageMargins left="0.59055118110236227" right="0.59055118110236227" top="1.3779527559055118" bottom="0.59055118110236227" header="0.31496062992125984" footer="0.31496062992125984"/>
  <pageSetup paperSize="9" scale="9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36982-43CB-4C9E-A237-A8C566EF70CC}">
  <sheetPr>
    <tabColor rgb="FFFFCCFF"/>
  </sheetPr>
  <dimension ref="A1:CV132"/>
  <sheetViews>
    <sheetView view="pageBreakPreview" zoomScale="75" zoomScaleNormal="75" zoomScaleSheetLayoutView="75" workbookViewId="0">
      <selection activeCell="A4" sqref="A4"/>
    </sheetView>
  </sheetViews>
  <sheetFormatPr defaultColWidth="9" defaultRowHeight="13" outlineLevelRow="1" outlineLevelCol="1"/>
  <cols>
    <col min="1" max="1" width="3.6328125" style="834" customWidth="1"/>
    <col min="2" max="2" width="7.08984375" style="832" bestFit="1" customWidth="1"/>
    <col min="3" max="9" width="3.81640625" style="832" customWidth="1"/>
    <col min="10" max="10" width="13.36328125" style="832" customWidth="1"/>
    <col min="11" max="11" width="7.54296875" style="832" customWidth="1"/>
    <col min="12" max="12" width="6.6328125" style="832" hidden="1" customWidth="1" outlineLevel="1"/>
    <col min="13" max="13" width="13.36328125" style="832" customWidth="1" collapsed="1"/>
    <col min="14" max="14" width="7.08984375" style="832" customWidth="1"/>
    <col min="15" max="21" width="3.81640625" style="832" customWidth="1"/>
    <col min="22" max="22" width="13.36328125" style="832" customWidth="1"/>
    <col min="23" max="23" width="7.54296875" style="832" customWidth="1"/>
    <col min="24" max="24" width="6.6328125" style="832" hidden="1" customWidth="1" outlineLevel="1"/>
    <col min="25" max="25" width="3.6328125" style="834" customWidth="1" collapsed="1"/>
    <col min="26" max="26" width="3.6328125" style="834" customWidth="1"/>
    <col min="27" max="27" width="7.08984375" style="832" bestFit="1" customWidth="1"/>
    <col min="28" max="34" width="3.81640625" style="832" customWidth="1"/>
    <col min="35" max="35" width="13.36328125" style="832" customWidth="1"/>
    <col min="36" max="36" width="7.54296875" style="832" customWidth="1"/>
    <col min="37" max="37" width="6.6328125" style="832" hidden="1" customWidth="1" outlineLevel="1"/>
    <col min="38" max="38" width="13.36328125" style="832" customWidth="1" collapsed="1"/>
    <col min="39" max="39" width="7.08984375" style="832" customWidth="1"/>
    <col min="40" max="46" width="3.81640625" style="832" customWidth="1"/>
    <col min="47" max="47" width="13.36328125" style="832" customWidth="1"/>
    <col min="48" max="48" width="7.54296875" style="832" customWidth="1"/>
    <col min="49" max="49" width="6.6328125" style="832" hidden="1" customWidth="1" outlineLevel="1"/>
    <col min="50" max="50" width="3.6328125" style="834" customWidth="1" collapsed="1"/>
    <col min="51" max="51" width="3.6328125" style="834" customWidth="1"/>
    <col min="52" max="52" width="7.08984375" style="832" bestFit="1" customWidth="1"/>
    <col min="53" max="59" width="3.81640625" style="832" customWidth="1"/>
    <col min="60" max="60" width="13.36328125" style="832" customWidth="1"/>
    <col min="61" max="61" width="7.54296875" style="832" customWidth="1"/>
    <col min="62" max="62" width="6.6328125" style="832" hidden="1" customWidth="1" outlineLevel="1"/>
    <col min="63" max="63" width="13.36328125" style="832" customWidth="1" collapsed="1"/>
    <col min="64" max="64" width="7" style="832" customWidth="1"/>
    <col min="65" max="71" width="3.81640625" style="832" customWidth="1"/>
    <col min="72" max="72" width="13.36328125" style="832" customWidth="1"/>
    <col min="73" max="73" width="7.54296875" style="832" customWidth="1"/>
    <col min="74" max="74" width="6.6328125" style="832" hidden="1" customWidth="1" outlineLevel="1"/>
    <col min="75" max="75" width="3.6328125" style="834" customWidth="1" collapsed="1"/>
    <col min="76" max="76" width="3.6328125" style="834" customWidth="1"/>
    <col min="77" max="77" width="7.08984375" style="832" bestFit="1" customWidth="1"/>
    <col min="78" max="84" width="3.81640625" style="832" customWidth="1"/>
    <col min="85" max="85" width="13.36328125" style="832" customWidth="1"/>
    <col min="86" max="86" width="7.54296875" style="832" customWidth="1"/>
    <col min="87" max="87" width="6.6328125" style="832" hidden="1" customWidth="1" outlineLevel="1"/>
    <col min="88" max="88" width="13.36328125" style="832" customWidth="1" collapsed="1"/>
    <col min="89" max="89" width="7" style="832" customWidth="1"/>
    <col min="90" max="96" width="3.81640625" style="832" customWidth="1"/>
    <col min="97" max="97" width="13.36328125" style="832" customWidth="1"/>
    <col min="98" max="98" width="7.54296875" style="832" customWidth="1"/>
    <col min="99" max="99" width="6.6328125" style="832" hidden="1" customWidth="1" outlineLevel="1"/>
    <col min="100" max="100" width="3.6328125" style="834" customWidth="1" collapsed="1"/>
    <col min="101" max="16384" width="9" style="834"/>
  </cols>
  <sheetData>
    <row r="1" spans="1:99">
      <c r="A1" s="1094"/>
    </row>
    <row r="4" spans="1:99" ht="19">
      <c r="B4" s="831" t="s">
        <v>1345</v>
      </c>
      <c r="N4" s="833"/>
      <c r="AA4" s="831" t="s">
        <v>1346</v>
      </c>
      <c r="AM4" s="833"/>
      <c r="AZ4" s="831" t="s">
        <v>1346</v>
      </c>
      <c r="BL4" s="833"/>
      <c r="BY4" s="831" t="s">
        <v>1345</v>
      </c>
      <c r="CK4" s="833"/>
    </row>
    <row r="5" spans="1:99" ht="13.5" customHeight="1">
      <c r="R5" s="834"/>
      <c r="AQ5" s="834"/>
      <c r="BP5" s="834"/>
      <c r="CO5" s="834"/>
    </row>
    <row r="6" spans="1:99" ht="13.5" customHeight="1" thickBot="1">
      <c r="B6" s="2449" t="s">
        <v>1347</v>
      </c>
      <c r="C6" s="2449"/>
      <c r="D6" s="2449"/>
      <c r="E6" s="2449"/>
      <c r="F6" s="832" t="s">
        <v>1348</v>
      </c>
      <c r="G6" s="835" t="str">
        <f>入力用!$B$6</f>
        <v>■■事業 ●●地区 ▲-▲工区</v>
      </c>
      <c r="H6" s="835"/>
      <c r="I6" s="835"/>
      <c r="J6" s="835"/>
      <c r="K6" s="835"/>
      <c r="L6" s="835"/>
      <c r="M6" s="835"/>
      <c r="N6" s="835"/>
      <c r="O6" s="835"/>
      <c r="P6" s="835"/>
      <c r="Q6" s="835"/>
      <c r="AA6" s="2449" t="s">
        <v>1347</v>
      </c>
      <c r="AB6" s="2449"/>
      <c r="AC6" s="2449"/>
      <c r="AD6" s="2449"/>
      <c r="AE6" s="832" t="s">
        <v>1348</v>
      </c>
      <c r="AF6" s="835" t="str">
        <f>入力用!$B$6</f>
        <v>■■事業 ●●地区 ▲-▲工区</v>
      </c>
      <c r="AG6" s="835"/>
      <c r="AH6" s="835"/>
      <c r="AI6" s="835"/>
      <c r="AJ6" s="1099"/>
      <c r="AK6" s="1099"/>
      <c r="AL6" s="1099"/>
      <c r="AM6" s="1099"/>
      <c r="AN6" s="1099"/>
      <c r="AO6" s="1099"/>
      <c r="AP6" s="1099"/>
      <c r="AQ6" s="836"/>
      <c r="AR6" s="836"/>
      <c r="AS6" s="836"/>
      <c r="AT6" s="836"/>
      <c r="AZ6" s="2449" t="s">
        <v>1347</v>
      </c>
      <c r="BA6" s="2449"/>
      <c r="BB6" s="2449"/>
      <c r="BC6" s="2449"/>
      <c r="BD6" s="832" t="s">
        <v>1348</v>
      </c>
      <c r="BE6" s="835" t="str">
        <f>入力用!$B$6</f>
        <v>■■事業 ●●地区 ▲-▲工区</v>
      </c>
      <c r="BF6" s="835"/>
      <c r="BG6" s="835"/>
      <c r="BH6" s="835"/>
      <c r="BI6" s="1099"/>
      <c r="BJ6" s="1099"/>
      <c r="BK6" s="1099"/>
      <c r="BL6" s="1099"/>
      <c r="BM6" s="1099"/>
      <c r="BN6" s="1099"/>
      <c r="BO6" s="1099"/>
      <c r="BP6" s="836"/>
      <c r="BQ6" s="836"/>
      <c r="BR6" s="836"/>
      <c r="BS6" s="836"/>
      <c r="BY6" s="2449" t="s">
        <v>1347</v>
      </c>
      <c r="BZ6" s="2449"/>
      <c r="CA6" s="2449"/>
      <c r="CB6" s="2449"/>
      <c r="CC6" s="832" t="s">
        <v>1348</v>
      </c>
      <c r="CD6" s="835" t="str">
        <f>入力用!$B$6</f>
        <v>■■事業 ●●地区 ▲-▲工区</v>
      </c>
      <c r="CE6" s="835"/>
      <c r="CF6" s="835"/>
      <c r="CG6" s="835"/>
      <c r="CH6" s="1099"/>
      <c r="CI6" s="1099"/>
      <c r="CJ6" s="1099"/>
      <c r="CK6" s="1099"/>
      <c r="CL6" s="1099"/>
      <c r="CM6" s="1099"/>
      <c r="CN6" s="1099"/>
      <c r="CO6" s="836"/>
      <c r="CP6" s="836"/>
      <c r="CQ6" s="836"/>
      <c r="CR6" s="836"/>
    </row>
    <row r="7" spans="1:99" ht="13.5" customHeight="1" thickBot="1">
      <c r="B7" s="2449" t="s">
        <v>1349</v>
      </c>
      <c r="C7" s="2449"/>
      <c r="D7" s="2449"/>
      <c r="E7" s="2449"/>
      <c r="F7" s="832" t="s">
        <v>1348</v>
      </c>
      <c r="G7" s="2444">
        <f>入力用!$B$9</f>
        <v>46114</v>
      </c>
      <c r="H7" s="2445"/>
      <c r="I7" s="2445"/>
      <c r="J7" s="2446"/>
      <c r="K7" s="837" t="str">
        <f>TEXT(WEEKDAY(+G7),"aaa")</f>
        <v>木</v>
      </c>
      <c r="L7" s="837"/>
      <c r="AA7" s="2449" t="s">
        <v>1349</v>
      </c>
      <c r="AB7" s="2449"/>
      <c r="AC7" s="2449"/>
      <c r="AD7" s="2449"/>
      <c r="AE7" s="832" t="s">
        <v>1348</v>
      </c>
      <c r="AF7" s="2444">
        <f>入力用!$B$9</f>
        <v>46114</v>
      </c>
      <c r="AG7" s="2445"/>
      <c r="AH7" s="2445"/>
      <c r="AI7" s="2446"/>
      <c r="AJ7" s="838" t="str">
        <f>K7</f>
        <v>木</v>
      </c>
      <c r="AK7" s="838"/>
      <c r="AL7" s="836"/>
      <c r="AM7" s="836"/>
      <c r="AN7" s="836"/>
      <c r="AO7" s="836"/>
      <c r="AP7" s="836"/>
      <c r="AQ7" s="836"/>
      <c r="AR7" s="836"/>
      <c r="AS7" s="836"/>
      <c r="AT7" s="836"/>
      <c r="AZ7" s="2449" t="s">
        <v>1349</v>
      </c>
      <c r="BA7" s="2449"/>
      <c r="BB7" s="2449"/>
      <c r="BC7" s="2449"/>
      <c r="BD7" s="832" t="s">
        <v>1348</v>
      </c>
      <c r="BE7" s="2444">
        <f>入力用!$B$9</f>
        <v>46114</v>
      </c>
      <c r="BF7" s="2445"/>
      <c r="BG7" s="2445"/>
      <c r="BH7" s="2446"/>
      <c r="BI7" s="838" t="str">
        <f>AJ7</f>
        <v>木</v>
      </c>
      <c r="BJ7" s="838"/>
      <c r="BK7" s="836"/>
      <c r="BL7" s="836"/>
      <c r="BM7" s="836"/>
      <c r="BN7" s="836"/>
      <c r="BO7" s="836"/>
      <c r="BP7" s="836"/>
      <c r="BQ7" s="836"/>
      <c r="BR7" s="836"/>
      <c r="BS7" s="836"/>
      <c r="BY7" s="2449" t="s">
        <v>1349</v>
      </c>
      <c r="BZ7" s="2449"/>
      <c r="CA7" s="2449"/>
      <c r="CB7" s="2449"/>
      <c r="CC7" s="832" t="s">
        <v>1348</v>
      </c>
      <c r="CD7" s="2444">
        <f>入力用!$B$9</f>
        <v>46114</v>
      </c>
      <c r="CE7" s="2445"/>
      <c r="CF7" s="2445"/>
      <c r="CG7" s="2446"/>
      <c r="CH7" s="838" t="str">
        <f>BI7</f>
        <v>木</v>
      </c>
      <c r="CI7" s="838"/>
      <c r="CJ7" s="836"/>
      <c r="CK7" s="836"/>
      <c r="CL7" s="836"/>
      <c r="CM7" s="836"/>
      <c r="CN7" s="836"/>
      <c r="CO7" s="836"/>
      <c r="CP7" s="836"/>
      <c r="CQ7" s="836"/>
      <c r="CR7" s="836"/>
    </row>
    <row r="8" spans="1:99" ht="13.5" customHeight="1">
      <c r="B8" s="2443" t="s">
        <v>1350</v>
      </c>
      <c r="C8" s="2443"/>
      <c r="D8" s="2443"/>
      <c r="E8" s="2443"/>
      <c r="F8" s="832" t="s">
        <v>1348</v>
      </c>
      <c r="G8" s="2447">
        <f>入力用!$B$10</f>
        <v>46477</v>
      </c>
      <c r="H8" s="2447"/>
      <c r="I8" s="2447"/>
      <c r="J8" s="2447"/>
      <c r="K8" s="837" t="str">
        <f>TEXT(WEEKDAY(+G8),"aaa")</f>
        <v>水</v>
      </c>
      <c r="L8" s="837"/>
      <c r="M8" s="2448" t="s">
        <v>1351</v>
      </c>
      <c r="N8" s="2448"/>
      <c r="O8" s="2448"/>
      <c r="P8" s="832" t="s">
        <v>1348</v>
      </c>
      <c r="Q8" s="2815">
        <f>+G8-G7+1</f>
        <v>364</v>
      </c>
      <c r="R8" s="2486"/>
      <c r="S8" s="841" t="s">
        <v>1651</v>
      </c>
      <c r="AA8" s="2443" t="s">
        <v>1350</v>
      </c>
      <c r="AB8" s="2443"/>
      <c r="AC8" s="2443"/>
      <c r="AD8" s="2443"/>
      <c r="AE8" s="832" t="s">
        <v>1348</v>
      </c>
      <c r="AF8" s="2447">
        <f>入力用!$B$10</f>
        <v>46477</v>
      </c>
      <c r="AG8" s="2447"/>
      <c r="AH8" s="2447"/>
      <c r="AI8" s="2447"/>
      <c r="AJ8" s="838" t="str">
        <f>K8</f>
        <v>水</v>
      </c>
      <c r="AK8" s="838"/>
      <c r="AL8" s="2442" t="s">
        <v>1351</v>
      </c>
      <c r="AM8" s="2442"/>
      <c r="AN8" s="2442"/>
      <c r="AO8" s="836" t="s">
        <v>1348</v>
      </c>
      <c r="AP8" s="2815">
        <f>$Q8</f>
        <v>364</v>
      </c>
      <c r="AQ8" s="2486"/>
      <c r="AR8" s="841" t="s">
        <v>1651</v>
      </c>
      <c r="AS8" s="836"/>
      <c r="AT8" s="836"/>
      <c r="AZ8" s="2443" t="s">
        <v>1350</v>
      </c>
      <c r="BA8" s="2443"/>
      <c r="BB8" s="2443"/>
      <c r="BC8" s="2443"/>
      <c r="BD8" s="832" t="s">
        <v>1348</v>
      </c>
      <c r="BE8" s="2447">
        <f>入力用!$B$10</f>
        <v>46477</v>
      </c>
      <c r="BF8" s="2447"/>
      <c r="BG8" s="2447"/>
      <c r="BH8" s="2447"/>
      <c r="BI8" s="838" t="str">
        <f>AJ8</f>
        <v>水</v>
      </c>
      <c r="BJ8" s="838"/>
      <c r="BK8" s="2442" t="s">
        <v>1351</v>
      </c>
      <c r="BL8" s="2442"/>
      <c r="BM8" s="2442"/>
      <c r="BN8" s="836" t="s">
        <v>1348</v>
      </c>
      <c r="BO8" s="2815">
        <f>$Q8</f>
        <v>364</v>
      </c>
      <c r="BP8" s="2486"/>
      <c r="BQ8" s="841" t="s">
        <v>1651</v>
      </c>
      <c r="BR8" s="836"/>
      <c r="BS8" s="836"/>
      <c r="BY8" s="2443" t="s">
        <v>1350</v>
      </c>
      <c r="BZ8" s="2443"/>
      <c r="CA8" s="2443"/>
      <c r="CB8" s="2443"/>
      <c r="CC8" s="832" t="s">
        <v>1348</v>
      </c>
      <c r="CD8" s="2447">
        <f>入力用!$B$10</f>
        <v>46477</v>
      </c>
      <c r="CE8" s="2447"/>
      <c r="CF8" s="2447"/>
      <c r="CG8" s="2447"/>
      <c r="CH8" s="838" t="str">
        <f>BI8</f>
        <v>水</v>
      </c>
      <c r="CI8" s="838"/>
      <c r="CJ8" s="2442" t="s">
        <v>1351</v>
      </c>
      <c r="CK8" s="2442"/>
      <c r="CL8" s="2442"/>
      <c r="CM8" s="836" t="s">
        <v>1348</v>
      </c>
      <c r="CN8" s="2815">
        <f>$Q8</f>
        <v>364</v>
      </c>
      <c r="CO8" s="2486"/>
      <c r="CP8" s="841" t="s">
        <v>1651</v>
      </c>
      <c r="CQ8" s="836"/>
      <c r="CR8" s="836"/>
    </row>
    <row r="9" spans="1:99" ht="18" customHeight="1">
      <c r="B9" s="839"/>
      <c r="C9" s="839"/>
      <c r="D9" s="839"/>
      <c r="E9" s="839"/>
      <c r="G9" s="842"/>
      <c r="H9" s="842"/>
      <c r="I9" s="842"/>
      <c r="J9" s="842"/>
      <c r="K9" s="843"/>
      <c r="L9" s="843"/>
      <c r="M9" s="840"/>
      <c r="N9" s="840"/>
      <c r="O9" s="840"/>
      <c r="Q9" s="841"/>
      <c r="R9" s="841"/>
      <c r="S9" s="841"/>
      <c r="AA9" s="839"/>
      <c r="AB9" s="839"/>
      <c r="AC9" s="839"/>
      <c r="AD9" s="839"/>
      <c r="AF9" s="842"/>
      <c r="AG9" s="842"/>
      <c r="AH9" s="842"/>
      <c r="AI9" s="842"/>
      <c r="AJ9" s="843"/>
      <c r="AK9" s="843"/>
      <c r="AL9" s="840"/>
      <c r="AM9" s="840"/>
      <c r="AN9" s="840"/>
      <c r="AP9" s="841"/>
      <c r="AQ9" s="841"/>
      <c r="AR9" s="841"/>
      <c r="AZ9" s="839"/>
      <c r="BA9" s="839"/>
      <c r="BB9" s="839"/>
      <c r="BC9" s="839"/>
      <c r="BE9" s="842"/>
      <c r="BF9" s="842"/>
      <c r="BG9" s="842"/>
      <c r="BH9" s="842"/>
      <c r="BI9" s="843"/>
      <c r="BJ9" s="843"/>
      <c r="BK9" s="840"/>
      <c r="BL9" s="840"/>
      <c r="BM9" s="840"/>
      <c r="BO9" s="841"/>
      <c r="BP9" s="841"/>
      <c r="BQ9" s="841"/>
      <c r="BY9" s="839"/>
      <c r="BZ9" s="839"/>
      <c r="CA9" s="839"/>
      <c r="CB9" s="839"/>
      <c r="CD9" s="842"/>
      <c r="CE9" s="842"/>
      <c r="CF9" s="842"/>
      <c r="CG9" s="842"/>
      <c r="CH9" s="843"/>
      <c r="CI9" s="843"/>
      <c r="CJ9" s="840"/>
      <c r="CK9" s="840"/>
      <c r="CL9" s="840"/>
      <c r="CN9" s="841"/>
      <c r="CO9" s="841"/>
      <c r="CP9" s="841"/>
    </row>
    <row r="10" spans="1:99" s="845" customFormat="1" ht="13.5" hidden="1" customHeight="1" outlineLevel="1">
      <c r="B10" s="844"/>
      <c r="C10" s="845">
        <f>YEAR(G7)</f>
        <v>2026</v>
      </c>
      <c r="D10" s="845">
        <f>MONTH(G7)</f>
        <v>4</v>
      </c>
      <c r="E10" s="847">
        <f>DAY(G7)</f>
        <v>2</v>
      </c>
      <c r="F10" s="846">
        <f>DATE(C10,D10,DAY(E10))</f>
        <v>46114</v>
      </c>
      <c r="G10" s="844"/>
      <c r="H10" s="844"/>
      <c r="J10" s="1084"/>
      <c r="K10" s="844"/>
      <c r="L10" s="844"/>
      <c r="M10" s="844"/>
      <c r="N10" s="844"/>
      <c r="O10" s="845">
        <f>YEAR(I116+1)</f>
        <v>2026</v>
      </c>
      <c r="P10" s="845">
        <f>MONTH(I116+1)</f>
        <v>5</v>
      </c>
      <c r="Q10" s="847">
        <f>DAY(I116+1)</f>
        <v>25</v>
      </c>
      <c r="R10" s="846">
        <f>DATE(O10,P10,DAY(Q10))</f>
        <v>46167</v>
      </c>
      <c r="S10" s="844"/>
      <c r="T10" s="844"/>
      <c r="V10" s="844"/>
      <c r="W10" s="844"/>
      <c r="X10" s="844"/>
      <c r="AA10" s="844"/>
      <c r="AB10" s="845">
        <f>YEAR(U116+1)</f>
        <v>2026</v>
      </c>
      <c r="AC10" s="845">
        <f>MONTH(U116+1)</f>
        <v>7</v>
      </c>
      <c r="AD10" s="847">
        <f>DAY(U116+1)</f>
        <v>20</v>
      </c>
      <c r="AE10" s="846">
        <f>DATE(AB10,AC10,DAY(AD10))</f>
        <v>46223</v>
      </c>
      <c r="AF10" s="844"/>
      <c r="AG10" s="844"/>
      <c r="AI10" s="1087"/>
      <c r="AJ10" s="844"/>
      <c r="AK10" s="844"/>
      <c r="AL10" s="844"/>
      <c r="AM10" s="844"/>
      <c r="AN10" s="845">
        <f>YEAR(AH116+1)</f>
        <v>2026</v>
      </c>
      <c r="AO10" s="845">
        <f>MONTH(AH116+1)</f>
        <v>9</v>
      </c>
      <c r="AP10" s="847">
        <f>DAY(AH116+1)</f>
        <v>14</v>
      </c>
      <c r="AQ10" s="846">
        <f>DATE(AN10,AO10,DAY(AP10))</f>
        <v>46279</v>
      </c>
      <c r="AR10" s="844"/>
      <c r="AS10" s="844"/>
      <c r="AU10" s="844"/>
      <c r="AV10" s="844"/>
      <c r="AW10" s="844"/>
      <c r="AZ10" s="844"/>
      <c r="BA10" s="845">
        <f>YEAR(AT116+1)</f>
        <v>2026</v>
      </c>
      <c r="BB10" s="845">
        <f>MONTH(AT116+1)</f>
        <v>11</v>
      </c>
      <c r="BC10" s="847">
        <f>DAY(AT116+1)</f>
        <v>9</v>
      </c>
      <c r="BD10" s="846">
        <f>DATE(BA10,BB10,DAY(BC10))</f>
        <v>46335</v>
      </c>
      <c r="BE10" s="844"/>
      <c r="BF10" s="844"/>
      <c r="BH10" s="844"/>
      <c r="BI10" s="844"/>
      <c r="BJ10" s="844"/>
      <c r="BK10" s="844"/>
      <c r="BL10" s="844"/>
      <c r="BM10" s="845">
        <f>YEAR(BG116+1)</f>
        <v>2027</v>
      </c>
      <c r="BN10" s="845">
        <f>MONTH(BG116+1)</f>
        <v>1</v>
      </c>
      <c r="BO10" s="847">
        <f>DAY(BG116+1)</f>
        <v>4</v>
      </c>
      <c r="BP10" s="846">
        <f>DATE(BM10,BN10,DAY(BO10))</f>
        <v>46391</v>
      </c>
      <c r="BQ10" s="844"/>
      <c r="BR10" s="844"/>
      <c r="BT10" s="844"/>
      <c r="BU10" s="844"/>
      <c r="BV10" s="844"/>
      <c r="BY10" s="844"/>
      <c r="BZ10" s="845">
        <f>YEAR(BS116+1)</f>
        <v>2027</v>
      </c>
      <c r="CA10" s="845">
        <f>MONTH(BS116+1)</f>
        <v>3</v>
      </c>
      <c r="CB10" s="847">
        <f>DAY(BS116+1)</f>
        <v>1</v>
      </c>
      <c r="CC10" s="846">
        <f>DATE(BZ10,CA10,DAY(CB10))</f>
        <v>46447</v>
      </c>
      <c r="CD10" s="844"/>
      <c r="CE10" s="844"/>
      <c r="CG10" s="844"/>
      <c r="CH10" s="844"/>
      <c r="CI10" s="844"/>
      <c r="CJ10" s="844"/>
      <c r="CK10" s="844"/>
      <c r="CL10" s="845">
        <f>YEAR(CF116+1)</f>
        <v>2027</v>
      </c>
      <c r="CM10" s="845">
        <f>MONTH(CF116+1)</f>
        <v>4</v>
      </c>
      <c r="CN10" s="847">
        <f>DAY(CF116+1)</f>
        <v>26</v>
      </c>
      <c r="CO10" s="846">
        <f>DATE(CL10,CM10,DAY(CN10))</f>
        <v>46503</v>
      </c>
      <c r="CP10" s="844"/>
      <c r="CQ10" s="844"/>
      <c r="CS10" s="844"/>
      <c r="CT10" s="844"/>
      <c r="CU10" s="844"/>
    </row>
    <row r="11" spans="1:99" s="849" customFormat="1" ht="13.5" hidden="1" customHeight="1" outlineLevel="1">
      <c r="B11" s="848"/>
      <c r="C11" s="848">
        <f t="shared" ref="C11:H11" si="0">D11-1</f>
        <v>46111</v>
      </c>
      <c r="D11" s="848">
        <f t="shared" si="0"/>
        <v>46112</v>
      </c>
      <c r="E11" s="848">
        <f t="shared" si="0"/>
        <v>46113</v>
      </c>
      <c r="F11" s="848">
        <f t="shared" si="0"/>
        <v>46114</v>
      </c>
      <c r="G11" s="848">
        <f t="shared" si="0"/>
        <v>46115</v>
      </c>
      <c r="H11" s="848">
        <f t="shared" si="0"/>
        <v>46116</v>
      </c>
      <c r="I11" s="848">
        <f>DATE(C10,D10,I14)</f>
        <v>46117</v>
      </c>
      <c r="J11" s="848"/>
      <c r="K11" s="848"/>
      <c r="L11" s="848"/>
      <c r="M11" s="848"/>
      <c r="N11" s="848"/>
      <c r="O11" s="849">
        <f>I116+1</f>
        <v>46167</v>
      </c>
      <c r="P11" s="849">
        <f t="shared" ref="P11:U11" si="1">O11+1</f>
        <v>46168</v>
      </c>
      <c r="Q11" s="849">
        <f t="shared" si="1"/>
        <v>46169</v>
      </c>
      <c r="R11" s="849">
        <f t="shared" si="1"/>
        <v>46170</v>
      </c>
      <c r="S11" s="849">
        <f t="shared" si="1"/>
        <v>46171</v>
      </c>
      <c r="T11" s="849">
        <f t="shared" si="1"/>
        <v>46172</v>
      </c>
      <c r="U11" s="849">
        <f t="shared" si="1"/>
        <v>46173</v>
      </c>
      <c r="V11" s="848"/>
      <c r="W11" s="848"/>
      <c r="X11" s="848"/>
      <c r="AA11" s="848"/>
      <c r="AB11" s="849">
        <f>U116+1</f>
        <v>46223</v>
      </c>
      <c r="AC11" s="849">
        <f t="shared" ref="AC11:AH11" si="2">AB11+1</f>
        <v>46224</v>
      </c>
      <c r="AD11" s="849">
        <f t="shared" si="2"/>
        <v>46225</v>
      </c>
      <c r="AE11" s="849">
        <f t="shared" si="2"/>
        <v>46226</v>
      </c>
      <c r="AF11" s="849">
        <f t="shared" si="2"/>
        <v>46227</v>
      </c>
      <c r="AG11" s="849">
        <f t="shared" si="2"/>
        <v>46228</v>
      </c>
      <c r="AH11" s="849">
        <f t="shared" si="2"/>
        <v>46229</v>
      </c>
      <c r="AI11" s="848"/>
      <c r="AJ11" s="848"/>
      <c r="AK11" s="848"/>
      <c r="AL11" s="848"/>
      <c r="AM11" s="848"/>
      <c r="AN11" s="849">
        <f>AH116+1</f>
        <v>46279</v>
      </c>
      <c r="AO11" s="849">
        <f t="shared" ref="AO11:AT11" si="3">AN11+1</f>
        <v>46280</v>
      </c>
      <c r="AP11" s="849">
        <f t="shared" si="3"/>
        <v>46281</v>
      </c>
      <c r="AQ11" s="849">
        <f t="shared" si="3"/>
        <v>46282</v>
      </c>
      <c r="AR11" s="849">
        <f t="shared" si="3"/>
        <v>46283</v>
      </c>
      <c r="AS11" s="849">
        <f t="shared" si="3"/>
        <v>46284</v>
      </c>
      <c r="AT11" s="849">
        <f t="shared" si="3"/>
        <v>46285</v>
      </c>
      <c r="AU11" s="848"/>
      <c r="AV11" s="848"/>
      <c r="AW11" s="848"/>
      <c r="AZ11" s="848"/>
      <c r="BA11" s="849">
        <f>AT116+1</f>
        <v>46335</v>
      </c>
      <c r="BB11" s="849">
        <f t="shared" ref="BB11:BG11" si="4">BA11+1</f>
        <v>46336</v>
      </c>
      <c r="BC11" s="849">
        <f t="shared" si="4"/>
        <v>46337</v>
      </c>
      <c r="BD11" s="849">
        <f t="shared" si="4"/>
        <v>46338</v>
      </c>
      <c r="BE11" s="849">
        <f t="shared" si="4"/>
        <v>46339</v>
      </c>
      <c r="BF11" s="849">
        <f t="shared" si="4"/>
        <v>46340</v>
      </c>
      <c r="BG11" s="849">
        <f t="shared" si="4"/>
        <v>46341</v>
      </c>
      <c r="BH11" s="848"/>
      <c r="BI11" s="848"/>
      <c r="BJ11" s="848"/>
      <c r="BK11" s="848"/>
      <c r="BL11" s="848"/>
      <c r="BM11" s="849">
        <f>BG116+1</f>
        <v>46391</v>
      </c>
      <c r="BN11" s="849">
        <f t="shared" ref="BN11:BS11" si="5">BM11+1</f>
        <v>46392</v>
      </c>
      <c r="BO11" s="849">
        <f t="shared" si="5"/>
        <v>46393</v>
      </c>
      <c r="BP11" s="849">
        <f t="shared" si="5"/>
        <v>46394</v>
      </c>
      <c r="BQ11" s="849">
        <f t="shared" si="5"/>
        <v>46395</v>
      </c>
      <c r="BR11" s="849">
        <f t="shared" si="5"/>
        <v>46396</v>
      </c>
      <c r="BS11" s="849">
        <f t="shared" si="5"/>
        <v>46397</v>
      </c>
      <c r="BT11" s="848"/>
      <c r="BU11" s="848"/>
      <c r="BV11" s="848"/>
      <c r="BY11" s="848"/>
      <c r="BZ11" s="849">
        <f>BS116+1</f>
        <v>46447</v>
      </c>
      <c r="CA11" s="849">
        <f t="shared" ref="CA11:CF11" si="6">BZ11+1</f>
        <v>46448</v>
      </c>
      <c r="CB11" s="849">
        <f t="shared" si="6"/>
        <v>46449</v>
      </c>
      <c r="CC11" s="849">
        <f t="shared" si="6"/>
        <v>46450</v>
      </c>
      <c r="CD11" s="849">
        <f t="shared" si="6"/>
        <v>46451</v>
      </c>
      <c r="CE11" s="849">
        <f t="shared" si="6"/>
        <v>46452</v>
      </c>
      <c r="CF11" s="849">
        <f t="shared" si="6"/>
        <v>46453</v>
      </c>
      <c r="CG11" s="848"/>
      <c r="CH11" s="848"/>
      <c r="CI11" s="848"/>
      <c r="CJ11" s="848"/>
      <c r="CK11" s="848"/>
      <c r="CL11" s="849">
        <f>CF116+1</f>
        <v>46503</v>
      </c>
      <c r="CM11" s="849">
        <f t="shared" ref="CM11:CR11" si="7">CL11+1</f>
        <v>46504</v>
      </c>
      <c r="CN11" s="849">
        <f t="shared" si="7"/>
        <v>46505</v>
      </c>
      <c r="CO11" s="849">
        <f t="shared" si="7"/>
        <v>46506</v>
      </c>
      <c r="CP11" s="849">
        <f t="shared" si="7"/>
        <v>46507</v>
      </c>
      <c r="CQ11" s="849">
        <f t="shared" si="7"/>
        <v>46508</v>
      </c>
      <c r="CR11" s="849">
        <f t="shared" si="7"/>
        <v>46509</v>
      </c>
      <c r="CS11" s="848"/>
      <c r="CT11" s="848"/>
      <c r="CU11" s="848"/>
    </row>
    <row r="12" spans="1:99" ht="13.5" customHeight="1" collapsed="1">
      <c r="B12" s="850" t="s">
        <v>1352</v>
      </c>
      <c r="C12" s="2436">
        <f>DATE($C10,$D10,1)</f>
        <v>46113</v>
      </c>
      <c r="D12" s="2437"/>
      <c r="E12" s="2437"/>
      <c r="F12" s="2437"/>
      <c r="G12" s="2437"/>
      <c r="H12" s="2437"/>
      <c r="I12" s="2437"/>
      <c r="J12" s="2437"/>
      <c r="K12" s="2438"/>
      <c r="L12" s="851"/>
      <c r="M12" s="834"/>
      <c r="N12" s="850" t="s">
        <v>1352</v>
      </c>
      <c r="O12" s="2436">
        <f>DATE($O10,$P10,1)</f>
        <v>46143</v>
      </c>
      <c r="P12" s="2437"/>
      <c r="Q12" s="2437"/>
      <c r="R12" s="2437"/>
      <c r="S12" s="2437"/>
      <c r="T12" s="2437"/>
      <c r="U12" s="2437"/>
      <c r="V12" s="2437"/>
      <c r="W12" s="2438"/>
      <c r="X12" s="851"/>
      <c r="AA12" s="850" t="s">
        <v>1352</v>
      </c>
      <c r="AB12" s="2436">
        <f>DATE($AB10,$AC10,1)</f>
        <v>46204</v>
      </c>
      <c r="AC12" s="2437"/>
      <c r="AD12" s="2437"/>
      <c r="AE12" s="2437"/>
      <c r="AF12" s="2437"/>
      <c r="AG12" s="2437"/>
      <c r="AH12" s="2437"/>
      <c r="AI12" s="2437"/>
      <c r="AJ12" s="2438"/>
      <c r="AK12" s="851"/>
      <c r="AL12" s="834"/>
      <c r="AM12" s="850" t="s">
        <v>1352</v>
      </c>
      <c r="AN12" s="2436">
        <f>DATE($AN10,$AO10,1)</f>
        <v>46266</v>
      </c>
      <c r="AO12" s="2437"/>
      <c r="AP12" s="2437"/>
      <c r="AQ12" s="2437"/>
      <c r="AR12" s="2437"/>
      <c r="AS12" s="2437"/>
      <c r="AT12" s="2437"/>
      <c r="AU12" s="2437"/>
      <c r="AV12" s="2438"/>
      <c r="AW12" s="851"/>
      <c r="AZ12" s="850" t="s">
        <v>1352</v>
      </c>
      <c r="BA12" s="2436">
        <f>DATE(BA10,BB10,1)</f>
        <v>46327</v>
      </c>
      <c r="BB12" s="2437"/>
      <c r="BC12" s="2437"/>
      <c r="BD12" s="2437"/>
      <c r="BE12" s="2437"/>
      <c r="BF12" s="2437"/>
      <c r="BG12" s="2437"/>
      <c r="BH12" s="2437"/>
      <c r="BI12" s="2438"/>
      <c r="BJ12" s="851"/>
      <c r="BK12" s="834"/>
      <c r="BL12" s="850" t="s">
        <v>1352</v>
      </c>
      <c r="BM12" s="2436">
        <f>DATE(BM10,BN10,1)</f>
        <v>46388</v>
      </c>
      <c r="BN12" s="2437"/>
      <c r="BO12" s="2437"/>
      <c r="BP12" s="2437"/>
      <c r="BQ12" s="2437"/>
      <c r="BR12" s="2437"/>
      <c r="BS12" s="2437"/>
      <c r="BT12" s="2437"/>
      <c r="BU12" s="2438"/>
      <c r="BV12" s="851"/>
      <c r="BY12" s="850" t="s">
        <v>1352</v>
      </c>
      <c r="BZ12" s="2436">
        <f>DATE(BZ10,CA10,1)</f>
        <v>46447</v>
      </c>
      <c r="CA12" s="2437"/>
      <c r="CB12" s="2437"/>
      <c r="CC12" s="2437"/>
      <c r="CD12" s="2437"/>
      <c r="CE12" s="2437"/>
      <c r="CF12" s="2437"/>
      <c r="CG12" s="2437"/>
      <c r="CH12" s="2438"/>
      <c r="CI12" s="851"/>
      <c r="CJ12" s="834"/>
      <c r="CK12" s="850" t="s">
        <v>1352</v>
      </c>
      <c r="CL12" s="2436">
        <f>DATE(CL10,CM10,1)</f>
        <v>46478</v>
      </c>
      <c r="CM12" s="2437"/>
      <c r="CN12" s="2437"/>
      <c r="CO12" s="2437"/>
      <c r="CP12" s="2437"/>
      <c r="CQ12" s="2437"/>
      <c r="CR12" s="2437"/>
      <c r="CS12" s="2437"/>
      <c r="CT12" s="2438"/>
      <c r="CU12" s="851"/>
    </row>
    <row r="13" spans="1:99" ht="13.5" hidden="1" customHeight="1">
      <c r="B13" s="896"/>
      <c r="C13" s="853" t="str">
        <f>IF("月"=$K7,$E10,"")</f>
        <v/>
      </c>
      <c r="D13" s="854" t="str">
        <f>IF(C13="",IF("火"=$K7,$E10,""),C13+1)</f>
        <v/>
      </c>
      <c r="E13" s="854" t="str">
        <f>IF(D13="",IF("水"=$K7,$E10,""),D13+1)</f>
        <v/>
      </c>
      <c r="F13" s="854">
        <f>IF(E13="",IF("木"=$K7,$E10,""),E13+1)</f>
        <v>2</v>
      </c>
      <c r="G13" s="854">
        <f>IF(F13="",IF("金"=$K7,$E10,""),F13+1)</f>
        <v>3</v>
      </c>
      <c r="H13" s="1082">
        <f t="shared" ref="H13" si="8">G13+1</f>
        <v>4</v>
      </c>
      <c r="I13" s="1082">
        <f t="shared" ref="I13" si="9">H13+1</f>
        <v>5</v>
      </c>
      <c r="J13" s="851"/>
      <c r="K13" s="1081"/>
      <c r="L13" s="851"/>
      <c r="M13" s="834"/>
      <c r="N13" s="896"/>
      <c r="O13" s="1085">
        <f>DATE($O10,$P10,DAY($Q10))</f>
        <v>46167</v>
      </c>
      <c r="P13" s="1082">
        <f t="shared" ref="P13" si="10">O13+1</f>
        <v>46168</v>
      </c>
      <c r="Q13" s="1082">
        <f t="shared" ref="Q13" si="11">P13+1</f>
        <v>46169</v>
      </c>
      <c r="R13" s="1082">
        <f t="shared" ref="R13" si="12">Q13+1</f>
        <v>46170</v>
      </c>
      <c r="S13" s="1082">
        <f t="shared" ref="S13" si="13">R13+1</f>
        <v>46171</v>
      </c>
      <c r="T13" s="1082">
        <f t="shared" ref="T13" si="14">S13+1</f>
        <v>46172</v>
      </c>
      <c r="U13" s="1082">
        <f t="shared" ref="U13" si="15">T13+1</f>
        <v>46173</v>
      </c>
      <c r="V13" s="851"/>
      <c r="W13" s="1081"/>
      <c r="X13" s="851"/>
      <c r="AA13" s="896"/>
      <c r="AB13" s="1085">
        <f>DATE($AB10,$AC10,DAY($AD10))</f>
        <v>46223</v>
      </c>
      <c r="AC13" s="1082">
        <f t="shared" ref="AC13" si="16">AB13+1</f>
        <v>46224</v>
      </c>
      <c r="AD13" s="1082">
        <f t="shared" ref="AD13" si="17">AC13+1</f>
        <v>46225</v>
      </c>
      <c r="AE13" s="1082">
        <f t="shared" ref="AE13" si="18">AD13+1</f>
        <v>46226</v>
      </c>
      <c r="AF13" s="1082">
        <f t="shared" ref="AF13" si="19">AE13+1</f>
        <v>46227</v>
      </c>
      <c r="AG13" s="1082">
        <f t="shared" ref="AG13" si="20">AF13+1</f>
        <v>46228</v>
      </c>
      <c r="AH13" s="1082">
        <f t="shared" ref="AH13" si="21">AG13+1</f>
        <v>46229</v>
      </c>
      <c r="AI13" s="851"/>
      <c r="AJ13" s="1081"/>
      <c r="AK13" s="851"/>
      <c r="AL13" s="834"/>
      <c r="AM13" s="896"/>
      <c r="AN13" s="1085">
        <f>DATE($AN10,$AO10,DAY($AP10))</f>
        <v>46279</v>
      </c>
      <c r="AO13" s="1082">
        <f t="shared" ref="AO13" si="22">AN13+1</f>
        <v>46280</v>
      </c>
      <c r="AP13" s="1082">
        <f t="shared" ref="AP13" si="23">AO13+1</f>
        <v>46281</v>
      </c>
      <c r="AQ13" s="1082">
        <f t="shared" ref="AQ13" si="24">AP13+1</f>
        <v>46282</v>
      </c>
      <c r="AR13" s="1082">
        <f t="shared" ref="AR13" si="25">AQ13+1</f>
        <v>46283</v>
      </c>
      <c r="AS13" s="1082">
        <f t="shared" ref="AS13" si="26">AR13+1</f>
        <v>46284</v>
      </c>
      <c r="AT13" s="1082">
        <f t="shared" ref="AT13" si="27">AS13+1</f>
        <v>46285</v>
      </c>
      <c r="AU13" s="851"/>
      <c r="AV13" s="1081"/>
      <c r="AW13" s="851"/>
      <c r="AZ13" s="896"/>
      <c r="BA13" s="1085">
        <f>DATE($BA10,$BB10,DAY($BC10))</f>
        <v>46335</v>
      </c>
      <c r="BB13" s="1082">
        <f t="shared" ref="BB13" si="28">BA13+1</f>
        <v>46336</v>
      </c>
      <c r="BC13" s="1082">
        <f t="shared" ref="BC13" si="29">BB13+1</f>
        <v>46337</v>
      </c>
      <c r="BD13" s="1082">
        <f t="shared" ref="BD13" si="30">BC13+1</f>
        <v>46338</v>
      </c>
      <c r="BE13" s="1082">
        <f t="shared" ref="BE13" si="31">BD13+1</f>
        <v>46339</v>
      </c>
      <c r="BF13" s="1082">
        <f t="shared" ref="BF13" si="32">BE13+1</f>
        <v>46340</v>
      </c>
      <c r="BG13" s="1082">
        <f t="shared" ref="BG13" si="33">BF13+1</f>
        <v>46341</v>
      </c>
      <c r="BH13" s="851"/>
      <c r="BI13" s="1081"/>
      <c r="BJ13" s="851"/>
      <c r="BK13" s="834"/>
      <c r="BL13" s="896"/>
      <c r="BM13" s="1085">
        <f>DATE($BM10,$BN10,DAY($BO10))</f>
        <v>46391</v>
      </c>
      <c r="BN13" s="1082">
        <f t="shared" ref="BN13" si="34">BM13+1</f>
        <v>46392</v>
      </c>
      <c r="BO13" s="1082">
        <f t="shared" ref="BO13" si="35">BN13+1</f>
        <v>46393</v>
      </c>
      <c r="BP13" s="1082">
        <f t="shared" ref="BP13" si="36">BO13+1</f>
        <v>46394</v>
      </c>
      <c r="BQ13" s="1082">
        <f t="shared" ref="BQ13" si="37">BP13+1</f>
        <v>46395</v>
      </c>
      <c r="BR13" s="1082">
        <f t="shared" ref="BR13" si="38">BQ13+1</f>
        <v>46396</v>
      </c>
      <c r="BS13" s="1082">
        <f t="shared" ref="BS13" si="39">BR13+1</f>
        <v>46397</v>
      </c>
      <c r="BT13" s="851"/>
      <c r="BU13" s="1081"/>
      <c r="BV13" s="851"/>
      <c r="BY13" s="896"/>
      <c r="BZ13" s="1085">
        <f>DATE($BZ10,$CA10,DAY($CB10))</f>
        <v>46447</v>
      </c>
      <c r="CA13" s="1082">
        <f t="shared" ref="CA13" si="40">BZ13+1</f>
        <v>46448</v>
      </c>
      <c r="CB13" s="1082">
        <f t="shared" ref="CB13" si="41">CA13+1</f>
        <v>46449</v>
      </c>
      <c r="CC13" s="1082">
        <f t="shared" ref="CC13" si="42">CB13+1</f>
        <v>46450</v>
      </c>
      <c r="CD13" s="1082">
        <f t="shared" ref="CD13" si="43">CC13+1</f>
        <v>46451</v>
      </c>
      <c r="CE13" s="1082">
        <f t="shared" ref="CE13" si="44">CD13+1</f>
        <v>46452</v>
      </c>
      <c r="CF13" s="1082">
        <f t="shared" ref="CF13" si="45">CE13+1</f>
        <v>46453</v>
      </c>
      <c r="CG13" s="851"/>
      <c r="CH13" s="1081"/>
      <c r="CI13" s="851"/>
      <c r="CJ13" s="834"/>
      <c r="CK13" s="896"/>
      <c r="CL13" s="1085">
        <f>DATE($CL10,$CM10,DAY($CN10))</f>
        <v>46503</v>
      </c>
      <c r="CM13" s="1082">
        <f t="shared" ref="CM13" si="46">CL13+1</f>
        <v>46504</v>
      </c>
      <c r="CN13" s="1082">
        <f t="shared" ref="CN13" si="47">CM13+1</f>
        <v>46505</v>
      </c>
      <c r="CO13" s="1082">
        <f t="shared" ref="CO13" si="48">CN13+1</f>
        <v>46506</v>
      </c>
      <c r="CP13" s="1082">
        <f t="shared" ref="CP13" si="49">CO13+1</f>
        <v>46507</v>
      </c>
      <c r="CQ13" s="1082">
        <f t="shared" ref="CQ13" si="50">CP13+1</f>
        <v>46508</v>
      </c>
      <c r="CR13" s="1082">
        <f t="shared" ref="CR13" si="51">CQ13+1</f>
        <v>46509</v>
      </c>
      <c r="CS13" s="851"/>
      <c r="CT13" s="1081"/>
      <c r="CU13" s="851"/>
    </row>
    <row r="14" spans="1:99" ht="13.5" customHeight="1">
      <c r="B14" s="852" t="s">
        <v>1353</v>
      </c>
      <c r="C14" s="1090" t="str">
        <f>IF("月"=$K7,$E10,"")</f>
        <v/>
      </c>
      <c r="D14" s="1091" t="str">
        <f>IF(C14="",IF("火"=$K7,$E10,""),C14+1)</f>
        <v/>
      </c>
      <c r="E14" s="1091" t="str">
        <f>IF(D14="",IF("水"=$K7,$E10,""),D14+1)</f>
        <v/>
      </c>
      <c r="F14" s="1091">
        <f>IF(E14="",IF("木"=$K7,$E10,""),E14+1)</f>
        <v>2</v>
      </c>
      <c r="G14" s="1091">
        <f>IF(F14="",IF("金"=$K7,$E10,""),F14+1)</f>
        <v>3</v>
      </c>
      <c r="H14" s="1091">
        <f>IF(G14="",IF("土"=$K7,$E10,""),G14+1)</f>
        <v>4</v>
      </c>
      <c r="I14" s="1093">
        <f>IF(H14="",IF("日"=$K7,$E10,""),H14+1)</f>
        <v>5</v>
      </c>
      <c r="J14" s="855" t="s">
        <v>1354</v>
      </c>
      <c r="K14" s="856">
        <f>+COUNTIFS(C15:I15,"土",C19:I19,"")+COUNTIFS(C15:I15,"日",C19:I19,"")+COUNTIFS(祝日,C11)+COUNTIFS(祝日,D11)+COUNTIFS(祝日,E11)+COUNTIFS(祝日,F11)+COUNTIFS(祝日,G11)</f>
        <v>2</v>
      </c>
      <c r="M14" s="834"/>
      <c r="N14" s="852" t="s">
        <v>1353</v>
      </c>
      <c r="O14" s="1090">
        <f>IF(I116&lt;$G$8,I116+1,"")</f>
        <v>46167</v>
      </c>
      <c r="P14" s="1091">
        <f t="shared" ref="P14:Q14" si="52">IF(O11&lt;$G$8,O14+1,"")</f>
        <v>46168</v>
      </c>
      <c r="Q14" s="1091">
        <f t="shared" si="52"/>
        <v>46169</v>
      </c>
      <c r="R14" s="1091">
        <f t="shared" ref="R14" si="53">IF(Q11&lt;$G$8,Q14+1,"")</f>
        <v>46170</v>
      </c>
      <c r="S14" s="1091">
        <f t="shared" ref="S14" si="54">IF(R11&lt;$G$8,R14+1,"")</f>
        <v>46171</v>
      </c>
      <c r="T14" s="1091">
        <f t="shared" ref="T14" si="55">IF(S11&lt;$G$8,S14+1,"")</f>
        <v>46172</v>
      </c>
      <c r="U14" s="1093">
        <f t="shared" ref="U14" si="56">IF(T11&lt;$G$8,T14+1,"")</f>
        <v>46173</v>
      </c>
      <c r="V14" s="855" t="s">
        <v>1354</v>
      </c>
      <c r="W14" s="856">
        <f>+COUNTIFS(O15:U15,"土",O19:U19,"")+COUNTIFS(O15:U15,"日",O19:U19,"")+COUNTIFS(祝日,O11)+COUNTIFS(祝日,P11)+COUNTIFS(祝日,Q11)+COUNTIFS(祝日,R11)+COUNTIFS(祝日,S11)</f>
        <v>2</v>
      </c>
      <c r="AA14" s="852" t="s">
        <v>1353</v>
      </c>
      <c r="AB14" s="1090">
        <f>IF(U116&lt;$G$8,U116+1,"")</f>
        <v>46223</v>
      </c>
      <c r="AC14" s="1091">
        <f t="shared" ref="AC14:AH14" si="57">IF(AB11&lt;$G$8,AB14+1,"")</f>
        <v>46224</v>
      </c>
      <c r="AD14" s="1091">
        <f t="shared" si="57"/>
        <v>46225</v>
      </c>
      <c r="AE14" s="1091">
        <f t="shared" si="57"/>
        <v>46226</v>
      </c>
      <c r="AF14" s="1091">
        <f t="shared" si="57"/>
        <v>46227</v>
      </c>
      <c r="AG14" s="1091">
        <f t="shared" si="57"/>
        <v>46228</v>
      </c>
      <c r="AH14" s="1091">
        <f t="shared" si="57"/>
        <v>46229</v>
      </c>
      <c r="AI14" s="855" t="s">
        <v>1354</v>
      </c>
      <c r="AJ14" s="856">
        <f>+COUNTIFS(AB15:AH15,"土",AB19:AH19,"")+COUNTIFS(AB15:AH15,"日",AB19:AH19,"")+COUNTIFS(祝日,AB11)+COUNTIFS(祝日,AC11)+COUNTIFS(祝日,AD11)+COUNTIFS(祝日,AE11)+COUNTIFS(祝日,AF11)</f>
        <v>3</v>
      </c>
      <c r="AL14" s="834"/>
      <c r="AM14" s="852" t="s">
        <v>1353</v>
      </c>
      <c r="AN14" s="1090">
        <f>IF(AH116&lt;$G$8,AH116+1,"")</f>
        <v>46279</v>
      </c>
      <c r="AO14" s="1091">
        <f t="shared" ref="AO14:AT14" si="58">IF(AN11&lt;$G$8,AN14+1,"")</f>
        <v>46280</v>
      </c>
      <c r="AP14" s="1091">
        <f t="shared" si="58"/>
        <v>46281</v>
      </c>
      <c r="AQ14" s="1091">
        <f t="shared" si="58"/>
        <v>46282</v>
      </c>
      <c r="AR14" s="1091">
        <f t="shared" si="58"/>
        <v>46283</v>
      </c>
      <c r="AS14" s="1091">
        <f t="shared" si="58"/>
        <v>46284</v>
      </c>
      <c r="AT14" s="1091">
        <f t="shared" si="58"/>
        <v>46285</v>
      </c>
      <c r="AU14" s="855" t="s">
        <v>1354</v>
      </c>
      <c r="AV14" s="856">
        <f>+COUNTIFS(AN15:AT15,"土",AN19:AT19,"")+COUNTIFS(AN15:AT15,"日",AN19:AT19,"")+COUNTIFS(祝日,AN11)+COUNTIFS(祝日,AO11)+COUNTIFS(祝日,AP11)+COUNTIFS(祝日,AQ11)+COUNTIFS(祝日,AR11)</f>
        <v>2</v>
      </c>
      <c r="AZ14" s="852" t="s">
        <v>1353</v>
      </c>
      <c r="BA14" s="1090">
        <f>IF(AT116&lt;$G$8,AT116+1,"")</f>
        <v>46335</v>
      </c>
      <c r="BB14" s="1091">
        <f t="shared" ref="BB14:BG14" si="59">IF(BA11&lt;$G$8,BA14+1,"")</f>
        <v>46336</v>
      </c>
      <c r="BC14" s="1091">
        <f t="shared" si="59"/>
        <v>46337</v>
      </c>
      <c r="BD14" s="1091">
        <f t="shared" si="59"/>
        <v>46338</v>
      </c>
      <c r="BE14" s="1091">
        <f t="shared" si="59"/>
        <v>46339</v>
      </c>
      <c r="BF14" s="1091">
        <f t="shared" si="59"/>
        <v>46340</v>
      </c>
      <c r="BG14" s="1091">
        <f t="shared" si="59"/>
        <v>46341</v>
      </c>
      <c r="BH14" s="855" t="s">
        <v>1354</v>
      </c>
      <c r="BI14" s="856">
        <f>+COUNTIFS(BA15:BG15,"土",BA19:BG19,"")+COUNTIFS(BA15:BG15,"日",BA19:BG19,"")+COUNTIFS(祝日,BA11)+COUNTIFS(祝日,BB11)+COUNTIFS(祝日,BC11)+COUNTIFS(祝日,BD11)+COUNTIFS(祝日,BE11)</f>
        <v>2</v>
      </c>
      <c r="BK14" s="834"/>
      <c r="BL14" s="852" t="s">
        <v>1353</v>
      </c>
      <c r="BM14" s="1090">
        <f>IF(BG116&lt;$G$8,BG116+1,"")</f>
        <v>46391</v>
      </c>
      <c r="BN14" s="1091">
        <f t="shared" ref="BN14:BS14" si="60">IF(BM11&lt;$G$8,BM14+1,"")</f>
        <v>46392</v>
      </c>
      <c r="BO14" s="1091">
        <f t="shared" si="60"/>
        <v>46393</v>
      </c>
      <c r="BP14" s="1091">
        <f t="shared" si="60"/>
        <v>46394</v>
      </c>
      <c r="BQ14" s="1091">
        <f t="shared" si="60"/>
        <v>46395</v>
      </c>
      <c r="BR14" s="1091">
        <f t="shared" si="60"/>
        <v>46396</v>
      </c>
      <c r="BS14" s="1091">
        <f t="shared" si="60"/>
        <v>46397</v>
      </c>
      <c r="BT14" s="855" t="s">
        <v>1354</v>
      </c>
      <c r="BU14" s="856">
        <f>+COUNTIFS(BM15:BS15,"土",BM19:BS19,"")+COUNTIFS(BM15:BS15,"日",BM19:BS19,"")+COUNTIFS(祝日,BM11)+COUNTIFS(祝日,BN11)+COUNTIFS(祝日,BO11)+COUNTIFS(祝日,BP11)+COUNTIFS(祝日,BQ11)</f>
        <v>1</v>
      </c>
      <c r="BY14" s="852" t="s">
        <v>1353</v>
      </c>
      <c r="BZ14" s="1090">
        <f>IF(BS116&lt;$G$8,BS116+1,"")</f>
        <v>46447</v>
      </c>
      <c r="CA14" s="1091">
        <f t="shared" ref="CA14:CF14" si="61">IF(BZ11&lt;$G$8,BZ14+1,"")</f>
        <v>46448</v>
      </c>
      <c r="CB14" s="1091">
        <f t="shared" si="61"/>
        <v>46449</v>
      </c>
      <c r="CC14" s="1091">
        <f t="shared" si="61"/>
        <v>46450</v>
      </c>
      <c r="CD14" s="1091">
        <f t="shared" si="61"/>
        <v>46451</v>
      </c>
      <c r="CE14" s="1091">
        <f t="shared" si="61"/>
        <v>46452</v>
      </c>
      <c r="CF14" s="1091">
        <f t="shared" si="61"/>
        <v>46453</v>
      </c>
      <c r="CG14" s="855" t="s">
        <v>1354</v>
      </c>
      <c r="CH14" s="856">
        <f>+COUNTIFS(BZ15:CF15,"土",BZ19:CF19,"")+COUNTIFS(BZ15:CF15,"日",BZ19:CF19,"")+COUNTIFS(祝日,BZ11)+COUNTIFS(祝日,CA11)+COUNTIFS(祝日,CB11)+COUNTIFS(祝日,CC11)+COUNTIFS(祝日,CD11)</f>
        <v>2</v>
      </c>
      <c r="CJ14" s="834"/>
      <c r="CK14" s="852" t="s">
        <v>1353</v>
      </c>
      <c r="CL14" s="1090" t="str">
        <f>IF(CF116&lt;$G$8,CF116+1,"")</f>
        <v/>
      </c>
      <c r="CM14" s="1091" t="str">
        <f t="shared" ref="CM14:CR14" si="62">IF(CL11&lt;$G$8,CL14+1,"")</f>
        <v/>
      </c>
      <c r="CN14" s="1091" t="str">
        <f t="shared" si="62"/>
        <v/>
      </c>
      <c r="CO14" s="1091" t="str">
        <f t="shared" si="62"/>
        <v/>
      </c>
      <c r="CP14" s="1091" t="str">
        <f t="shared" si="62"/>
        <v/>
      </c>
      <c r="CQ14" s="1091" t="str">
        <f t="shared" si="62"/>
        <v/>
      </c>
      <c r="CR14" s="1091" t="str">
        <f t="shared" si="62"/>
        <v/>
      </c>
      <c r="CS14" s="855" t="s">
        <v>1354</v>
      </c>
      <c r="CT14" s="856">
        <f>+COUNTIFS(CL15:CR15,"土",CL19:CR19,"")+COUNTIFS(CL15:CR15,"日",CL19:CR19,"")+COUNTIFS(祝日,CL11)+COUNTIFS(祝日,CM11)+COUNTIFS(祝日,CN11)+COUNTIFS(祝日,CO11)+COUNTIFS(祝日,CP11)</f>
        <v>1</v>
      </c>
    </row>
    <row r="15" spans="1:99">
      <c r="B15" s="852" t="s">
        <v>1355</v>
      </c>
      <c r="C15" s="1092" t="str">
        <f>IF(C14="","","月")</f>
        <v/>
      </c>
      <c r="D15" s="1092" t="str">
        <f>IF(D14="","","火")</f>
        <v/>
      </c>
      <c r="E15" s="1092" t="str">
        <f>IF(E14="","","水")</f>
        <v/>
      </c>
      <c r="F15" s="1092" t="str">
        <f>IF(F14="","","木")</f>
        <v>木</v>
      </c>
      <c r="G15" s="1092" t="str">
        <f>IF(G14="","","金")</f>
        <v>金</v>
      </c>
      <c r="H15" s="1092" t="str">
        <f>IF(H14="","","土")</f>
        <v>土</v>
      </c>
      <c r="I15" s="1092" t="str">
        <f>IF(I14="","","日")</f>
        <v>日</v>
      </c>
      <c r="J15" s="855" t="s">
        <v>1356</v>
      </c>
      <c r="K15" s="856">
        <f>+COUNTIF(C19:I19,"夏休")+COUNTIF(C19:I19,"冬休")+COUNTIF(C19:I19,"中止")</f>
        <v>0</v>
      </c>
      <c r="L15" s="832">
        <f>+COUNTIF(H19:I19,"夏休")+COUNTIF(H19:I19,"冬休")+COUNTIF(H19:I19,"中止")</f>
        <v>0</v>
      </c>
      <c r="M15" s="834"/>
      <c r="N15" s="852" t="s">
        <v>1355</v>
      </c>
      <c r="O15" s="1092" t="str">
        <f>IF(O14="","","月")</f>
        <v>月</v>
      </c>
      <c r="P15" s="1092" t="str">
        <f>IF(P14="","","火")</f>
        <v>火</v>
      </c>
      <c r="Q15" s="1092" t="str">
        <f>IF(Q14="","","水")</f>
        <v>水</v>
      </c>
      <c r="R15" s="1092" t="str">
        <f>IF(R14="","","木")</f>
        <v>木</v>
      </c>
      <c r="S15" s="1092" t="str">
        <f>IF(S14="","","金")</f>
        <v>金</v>
      </c>
      <c r="T15" s="1092" t="str">
        <f>IF(T14="","","土")</f>
        <v>土</v>
      </c>
      <c r="U15" s="1092" t="str">
        <f>IF(U14="","","日")</f>
        <v>日</v>
      </c>
      <c r="V15" s="855" t="s">
        <v>1356</v>
      </c>
      <c r="W15" s="856">
        <f>+COUNTIF(O19:U19,"夏休")+COUNTIF(O19:U19,"冬休")+COUNTIF(O19:U19,"中止")</f>
        <v>0</v>
      </c>
      <c r="X15" s="832">
        <f>+COUNTIF(T19:U19,"夏休")+COUNTIF(T19:U19,"冬休")+COUNTIF(T19:U19,"中止")</f>
        <v>0</v>
      </c>
      <c r="AA15" s="852" t="s">
        <v>1355</v>
      </c>
      <c r="AB15" s="1092" t="str">
        <f>IF(AB14="","","月")</f>
        <v>月</v>
      </c>
      <c r="AC15" s="1092" t="str">
        <f>IF(AC14="","","火")</f>
        <v>火</v>
      </c>
      <c r="AD15" s="1092" t="str">
        <f>IF(AD14="","","水")</f>
        <v>水</v>
      </c>
      <c r="AE15" s="1092" t="str">
        <f>IF(AE14="","","木")</f>
        <v>木</v>
      </c>
      <c r="AF15" s="1092" t="str">
        <f>IF(AF14="","","金")</f>
        <v>金</v>
      </c>
      <c r="AG15" s="1092" t="str">
        <f>IF(AG14="","","土")</f>
        <v>土</v>
      </c>
      <c r="AH15" s="1092" t="str">
        <f>IF(AH14="","","日")</f>
        <v>日</v>
      </c>
      <c r="AI15" s="855" t="s">
        <v>1356</v>
      </c>
      <c r="AJ15" s="856">
        <f>+COUNTIF(AB19:AH19,"夏休")+COUNTIF(AB19:AH19,"冬休")+COUNTIF(AB19:AH19,"中止")</f>
        <v>0</v>
      </c>
      <c r="AK15" s="832">
        <f>+COUNTIF(AG19:AH19,"夏休")+COUNTIF(AG19:AH19,"冬休")+COUNTIF(AG19:AH19,"中止")</f>
        <v>0</v>
      </c>
      <c r="AL15" s="834"/>
      <c r="AM15" s="852" t="s">
        <v>1355</v>
      </c>
      <c r="AN15" s="1092" t="str">
        <f>IF(AN14="","","月")</f>
        <v>月</v>
      </c>
      <c r="AO15" s="1092" t="str">
        <f>IF(AO14="","","火")</f>
        <v>火</v>
      </c>
      <c r="AP15" s="1092" t="str">
        <f>IF(AP14="","","水")</f>
        <v>水</v>
      </c>
      <c r="AQ15" s="1092" t="str">
        <f>IF(AQ14="","","木")</f>
        <v>木</v>
      </c>
      <c r="AR15" s="1092" t="str">
        <f>IF(AR14="","","金")</f>
        <v>金</v>
      </c>
      <c r="AS15" s="1092" t="str">
        <f>IF(AS14="","","土")</f>
        <v>土</v>
      </c>
      <c r="AT15" s="1092" t="str">
        <f>IF(AT14="","","日")</f>
        <v>日</v>
      </c>
      <c r="AU15" s="855" t="s">
        <v>1356</v>
      </c>
      <c r="AV15" s="856">
        <f>+COUNTIF(AN19:AT19,"夏休")+COUNTIF(AN19:AT19,"冬休")+COUNTIF(AN19:AT19,"中止")</f>
        <v>0</v>
      </c>
      <c r="AW15" s="832">
        <f>+COUNTIF(AS19:AT19,"夏休")+COUNTIF(AS19:AT19,"冬休")+COUNTIF(AS19:AT19,"中止")</f>
        <v>0</v>
      </c>
      <c r="AZ15" s="852" t="s">
        <v>1355</v>
      </c>
      <c r="BA15" s="1092" t="str">
        <f>IF(BA14="","","月")</f>
        <v>月</v>
      </c>
      <c r="BB15" s="1092" t="str">
        <f>IF(BB14="","","火")</f>
        <v>火</v>
      </c>
      <c r="BC15" s="1092" t="str">
        <f>IF(BC14="","","水")</f>
        <v>水</v>
      </c>
      <c r="BD15" s="1092" t="str">
        <f>IF(BD14="","","木")</f>
        <v>木</v>
      </c>
      <c r="BE15" s="1092" t="str">
        <f>IF(BE14="","","金")</f>
        <v>金</v>
      </c>
      <c r="BF15" s="1092" t="str">
        <f>IF(BF14="","","土")</f>
        <v>土</v>
      </c>
      <c r="BG15" s="1092" t="str">
        <f>IF(BG14="","","日")</f>
        <v>日</v>
      </c>
      <c r="BH15" s="855" t="s">
        <v>1356</v>
      </c>
      <c r="BI15" s="856">
        <f>+COUNTIF(BA19:BG19,"夏休")+COUNTIF(BA19:BG19,"冬休")+COUNTIF(BA19:BG19,"中止")</f>
        <v>0</v>
      </c>
      <c r="BJ15" s="832">
        <f>+COUNTIF(BF19:BG19,"夏休")+COUNTIF(BF19:BG19,"冬休")+COUNTIF(BF19:BG19,"中止")</f>
        <v>0</v>
      </c>
      <c r="BK15" s="834"/>
      <c r="BL15" s="852" t="s">
        <v>1355</v>
      </c>
      <c r="BM15" s="1092" t="str">
        <f>IF(BM14="","","月")</f>
        <v>月</v>
      </c>
      <c r="BN15" s="1092" t="str">
        <f>IF(BN14="","","火")</f>
        <v>火</v>
      </c>
      <c r="BO15" s="1092" t="str">
        <f>IF(BO14="","","水")</f>
        <v>水</v>
      </c>
      <c r="BP15" s="1092" t="str">
        <f>IF(BP14="","","木")</f>
        <v>木</v>
      </c>
      <c r="BQ15" s="1092" t="str">
        <f>IF(BQ14="","","金")</f>
        <v>金</v>
      </c>
      <c r="BR15" s="1092" t="str">
        <f>IF(BR14="","","土")</f>
        <v>土</v>
      </c>
      <c r="BS15" s="1092" t="str">
        <f>IF(BS14="","","日")</f>
        <v>日</v>
      </c>
      <c r="BT15" s="855" t="s">
        <v>1356</v>
      </c>
      <c r="BU15" s="856">
        <f>+COUNTIF(BM19:BS19,"夏休")+COUNTIF(BM19:BS19,"冬休")+COUNTIF(BM19:BS19,"中止")</f>
        <v>0</v>
      </c>
      <c r="BV15" s="832">
        <f>+COUNTIF(BR19:BS19,"夏休")+COUNTIF(BR19:BS19,"冬休")+COUNTIF(BR19:BS19,"中止")</f>
        <v>0</v>
      </c>
      <c r="BY15" s="852" t="s">
        <v>1355</v>
      </c>
      <c r="BZ15" s="1092" t="str">
        <f>IF(BZ14="","","月")</f>
        <v>月</v>
      </c>
      <c r="CA15" s="1092" t="str">
        <f>IF(CA14="","","火")</f>
        <v>火</v>
      </c>
      <c r="CB15" s="1092" t="str">
        <f>IF(CB14="","","水")</f>
        <v>水</v>
      </c>
      <c r="CC15" s="1092" t="str">
        <f>IF(CC14="","","木")</f>
        <v>木</v>
      </c>
      <c r="CD15" s="1092" t="str">
        <f>IF(CD14="","","金")</f>
        <v>金</v>
      </c>
      <c r="CE15" s="1092" t="str">
        <f>IF(CE14="","","土")</f>
        <v>土</v>
      </c>
      <c r="CF15" s="1092" t="str">
        <f>IF(CF14="","","日")</f>
        <v>日</v>
      </c>
      <c r="CG15" s="855" t="s">
        <v>1356</v>
      </c>
      <c r="CH15" s="856">
        <f>+COUNTIF(BZ19:CF19,"夏休")+COUNTIF(BZ19:CF19,"冬休")+COUNTIF(BZ19:CF19,"中止")</f>
        <v>0</v>
      </c>
      <c r="CI15" s="832">
        <f>+COUNTIF(CE19:CF19,"夏休")+COUNTIF(CE19:CF19,"冬休")+COUNTIF(CE19:CF19,"中止")</f>
        <v>0</v>
      </c>
      <c r="CJ15" s="834"/>
      <c r="CK15" s="852" t="s">
        <v>1355</v>
      </c>
      <c r="CL15" s="1092" t="str">
        <f>IF(CL14="","","月")</f>
        <v/>
      </c>
      <c r="CM15" s="1092" t="str">
        <f>IF(CM14="","","火")</f>
        <v/>
      </c>
      <c r="CN15" s="1092" t="str">
        <f>IF(CN14="","","水")</f>
        <v/>
      </c>
      <c r="CO15" s="1092" t="str">
        <f>IF(CO14="","","木")</f>
        <v/>
      </c>
      <c r="CP15" s="1092" t="str">
        <f>IF(CP14="","","金")</f>
        <v/>
      </c>
      <c r="CQ15" s="1092" t="str">
        <f>IF(CQ14="","","土")</f>
        <v/>
      </c>
      <c r="CR15" s="1092" t="str">
        <f>IF(CR14="","","日")</f>
        <v/>
      </c>
      <c r="CS15" s="855" t="s">
        <v>1356</v>
      </c>
      <c r="CT15" s="856">
        <f>+COUNTIF(CL19:CR19,"夏休")+COUNTIF(CL19:CR19,"冬休")+COUNTIF(CL19:CR19,"中止")</f>
        <v>0</v>
      </c>
      <c r="CU15" s="832">
        <f>+COUNTIF(CQ19:CR19,"夏休")+COUNTIF(CQ19:CR19,"冬休")+COUNTIF(CQ19:CR19,"中止")</f>
        <v>0</v>
      </c>
    </row>
    <row r="16" spans="1:99">
      <c r="B16" s="2427" t="s">
        <v>1357</v>
      </c>
      <c r="C16" s="2430"/>
      <c r="D16" s="2424"/>
      <c r="E16" s="2424"/>
      <c r="F16" s="2424"/>
      <c r="G16" s="2424"/>
      <c r="H16" s="2424"/>
      <c r="I16" s="2424"/>
      <c r="J16" s="857" t="s">
        <v>1358</v>
      </c>
      <c r="K16" s="858">
        <f>COUNT(C14:I14)-K15</f>
        <v>4</v>
      </c>
      <c r="L16" s="859"/>
      <c r="M16" s="834"/>
      <c r="N16" s="2427" t="s">
        <v>1357</v>
      </c>
      <c r="O16" s="2430"/>
      <c r="P16" s="2424"/>
      <c r="Q16" s="2424"/>
      <c r="R16" s="2424"/>
      <c r="S16" s="2424"/>
      <c r="T16" s="2424"/>
      <c r="U16" s="2424"/>
      <c r="V16" s="857" t="s">
        <v>1358</v>
      </c>
      <c r="W16" s="858">
        <f>COUNT(O14:U14)-W15</f>
        <v>7</v>
      </c>
      <c r="X16" s="859"/>
      <c r="AA16" s="2427" t="s">
        <v>1357</v>
      </c>
      <c r="AB16" s="2430"/>
      <c r="AC16" s="2424"/>
      <c r="AD16" s="2424"/>
      <c r="AE16" s="2424"/>
      <c r="AF16" s="2424"/>
      <c r="AG16" s="2424"/>
      <c r="AH16" s="2424"/>
      <c r="AI16" s="857" t="s">
        <v>1358</v>
      </c>
      <c r="AJ16" s="858">
        <f>COUNT(AB14:AH14)-AJ15</f>
        <v>7</v>
      </c>
      <c r="AK16" s="859"/>
      <c r="AL16" s="834"/>
      <c r="AM16" s="2427" t="s">
        <v>1357</v>
      </c>
      <c r="AN16" s="2430"/>
      <c r="AO16" s="2424"/>
      <c r="AP16" s="2424"/>
      <c r="AQ16" s="2424"/>
      <c r="AR16" s="2424"/>
      <c r="AS16" s="2424"/>
      <c r="AT16" s="2424"/>
      <c r="AU16" s="857" t="s">
        <v>1358</v>
      </c>
      <c r="AV16" s="858">
        <f>COUNT(AN14:AT14)-AV15</f>
        <v>7</v>
      </c>
      <c r="AW16" s="859"/>
      <c r="AZ16" s="2427" t="s">
        <v>1357</v>
      </c>
      <c r="BA16" s="2430"/>
      <c r="BB16" s="2424"/>
      <c r="BC16" s="2424"/>
      <c r="BD16" s="2424"/>
      <c r="BE16" s="2424"/>
      <c r="BF16" s="2424"/>
      <c r="BG16" s="2424"/>
      <c r="BH16" s="857" t="s">
        <v>1358</v>
      </c>
      <c r="BI16" s="858">
        <f>COUNT(BA14:BG14)-BI15</f>
        <v>7</v>
      </c>
      <c r="BJ16" s="859"/>
      <c r="BK16" s="834"/>
      <c r="BL16" s="2427" t="s">
        <v>1357</v>
      </c>
      <c r="BM16" s="2430"/>
      <c r="BN16" s="2424"/>
      <c r="BO16" s="2424"/>
      <c r="BP16" s="2424"/>
      <c r="BQ16" s="2424"/>
      <c r="BR16" s="2424"/>
      <c r="BS16" s="2424"/>
      <c r="BT16" s="857" t="s">
        <v>1358</v>
      </c>
      <c r="BU16" s="858">
        <f>COUNT(BM14:BS14)-BU15</f>
        <v>7</v>
      </c>
      <c r="BV16" s="859"/>
      <c r="BY16" s="2427" t="s">
        <v>1357</v>
      </c>
      <c r="BZ16" s="2430"/>
      <c r="CA16" s="2424"/>
      <c r="CB16" s="2424"/>
      <c r="CC16" s="2424"/>
      <c r="CD16" s="2424"/>
      <c r="CE16" s="2424"/>
      <c r="CF16" s="2424"/>
      <c r="CG16" s="857" t="s">
        <v>1358</v>
      </c>
      <c r="CH16" s="858">
        <f>COUNT(BZ14:CF14)-CH15</f>
        <v>7</v>
      </c>
      <c r="CI16" s="859"/>
      <c r="CJ16" s="834"/>
      <c r="CK16" s="2427" t="s">
        <v>1357</v>
      </c>
      <c r="CL16" s="2430"/>
      <c r="CM16" s="2424"/>
      <c r="CN16" s="2424"/>
      <c r="CO16" s="2424"/>
      <c r="CP16" s="2424"/>
      <c r="CQ16" s="2424"/>
      <c r="CR16" s="2424"/>
      <c r="CS16" s="857" t="s">
        <v>1358</v>
      </c>
      <c r="CT16" s="858">
        <f>COUNT(CL14:CR14)-CT15</f>
        <v>0</v>
      </c>
      <c r="CU16" s="859"/>
    </row>
    <row r="17" spans="1:100" ht="13.5" customHeight="1">
      <c r="B17" s="2428"/>
      <c r="C17" s="2431"/>
      <c r="D17" s="2425"/>
      <c r="E17" s="2425"/>
      <c r="F17" s="2425"/>
      <c r="G17" s="2425"/>
      <c r="H17" s="2425"/>
      <c r="I17" s="2425"/>
      <c r="J17" s="857" t="s">
        <v>1359</v>
      </c>
      <c r="K17" s="860">
        <f>+COUNTIF(C20:I20,"休")</f>
        <v>5</v>
      </c>
      <c r="M17" s="861"/>
      <c r="N17" s="2428"/>
      <c r="O17" s="2431"/>
      <c r="P17" s="2425"/>
      <c r="Q17" s="2425"/>
      <c r="R17" s="2425"/>
      <c r="S17" s="2425"/>
      <c r="T17" s="2425"/>
      <c r="U17" s="2425"/>
      <c r="V17" s="857" t="s">
        <v>1359</v>
      </c>
      <c r="W17" s="860">
        <f>+COUNTIF(O20:U20,"休")</f>
        <v>0</v>
      </c>
      <c r="AA17" s="2428"/>
      <c r="AB17" s="2431"/>
      <c r="AC17" s="2425"/>
      <c r="AD17" s="2425"/>
      <c r="AE17" s="2425"/>
      <c r="AF17" s="2425"/>
      <c r="AG17" s="2425"/>
      <c r="AH17" s="2425"/>
      <c r="AI17" s="857" t="s">
        <v>1359</v>
      </c>
      <c r="AJ17" s="860">
        <f>+COUNTIF(AB20:AH20,"休")</f>
        <v>0</v>
      </c>
      <c r="AL17" s="861"/>
      <c r="AM17" s="2428"/>
      <c r="AN17" s="2431"/>
      <c r="AO17" s="2425"/>
      <c r="AP17" s="2425"/>
      <c r="AQ17" s="2425"/>
      <c r="AR17" s="2425"/>
      <c r="AS17" s="2425"/>
      <c r="AT17" s="2425"/>
      <c r="AU17" s="857" t="s">
        <v>1359</v>
      </c>
      <c r="AV17" s="860">
        <f>+COUNTIF(AN20:AT20,"休")</f>
        <v>0</v>
      </c>
      <c r="AZ17" s="2428"/>
      <c r="BA17" s="2431"/>
      <c r="BB17" s="2425"/>
      <c r="BC17" s="2425"/>
      <c r="BD17" s="2425"/>
      <c r="BE17" s="2425"/>
      <c r="BF17" s="2425"/>
      <c r="BG17" s="2425"/>
      <c r="BH17" s="857" t="s">
        <v>1359</v>
      </c>
      <c r="BI17" s="860">
        <f>+COUNTIF(BA20:BG20,"休")</f>
        <v>0</v>
      </c>
      <c r="BK17" s="861"/>
      <c r="BL17" s="2428"/>
      <c r="BM17" s="2431"/>
      <c r="BN17" s="2425"/>
      <c r="BO17" s="2425"/>
      <c r="BP17" s="2425"/>
      <c r="BQ17" s="2425"/>
      <c r="BR17" s="2425"/>
      <c r="BS17" s="2425"/>
      <c r="BT17" s="857" t="s">
        <v>1359</v>
      </c>
      <c r="BU17" s="860">
        <f>+COUNTIF(BM20:BS20,"休")</f>
        <v>0</v>
      </c>
      <c r="BY17" s="2428"/>
      <c r="BZ17" s="2431"/>
      <c r="CA17" s="2425"/>
      <c r="CB17" s="2425"/>
      <c r="CC17" s="2425"/>
      <c r="CD17" s="2425"/>
      <c r="CE17" s="2425"/>
      <c r="CF17" s="2425"/>
      <c r="CG17" s="857" t="s">
        <v>1359</v>
      </c>
      <c r="CH17" s="860">
        <f>+COUNTIF(BZ20:CF20,"休")</f>
        <v>0</v>
      </c>
      <c r="CJ17" s="861"/>
      <c r="CK17" s="2428"/>
      <c r="CL17" s="2431"/>
      <c r="CM17" s="2425"/>
      <c r="CN17" s="2425"/>
      <c r="CO17" s="2425"/>
      <c r="CP17" s="2425"/>
      <c r="CQ17" s="2425"/>
      <c r="CR17" s="2425"/>
      <c r="CS17" s="857" t="s">
        <v>1359</v>
      </c>
      <c r="CT17" s="860">
        <f>+COUNTIF(CL20:CR20,"休")</f>
        <v>0</v>
      </c>
    </row>
    <row r="18" spans="1:100" ht="13.5" customHeight="1">
      <c r="B18" s="2429"/>
      <c r="C18" s="2432"/>
      <c r="D18" s="2426"/>
      <c r="E18" s="2426"/>
      <c r="F18" s="2426"/>
      <c r="G18" s="2426"/>
      <c r="H18" s="2426"/>
      <c r="I18" s="2426"/>
      <c r="J18" s="857" t="s">
        <v>1360</v>
      </c>
      <c r="K18" s="862">
        <f>+K17/K16</f>
        <v>1.25</v>
      </c>
      <c r="L18" s="863"/>
      <c r="M18" s="834"/>
      <c r="N18" s="2429"/>
      <c r="O18" s="2432"/>
      <c r="P18" s="2426"/>
      <c r="Q18" s="2426"/>
      <c r="R18" s="2426"/>
      <c r="S18" s="2426"/>
      <c r="T18" s="2426"/>
      <c r="U18" s="2426"/>
      <c r="V18" s="857" t="s">
        <v>1360</v>
      </c>
      <c r="W18" s="862">
        <f>+W17/W16</f>
        <v>0</v>
      </c>
      <c r="X18" s="863"/>
      <c r="AA18" s="2429"/>
      <c r="AB18" s="2432"/>
      <c r="AC18" s="2426"/>
      <c r="AD18" s="2426"/>
      <c r="AE18" s="2426"/>
      <c r="AF18" s="2426"/>
      <c r="AG18" s="2426"/>
      <c r="AH18" s="2426"/>
      <c r="AI18" s="857" t="s">
        <v>1360</v>
      </c>
      <c r="AJ18" s="862">
        <f>+AJ17/AJ16</f>
        <v>0</v>
      </c>
      <c r="AK18" s="863"/>
      <c r="AL18" s="834"/>
      <c r="AM18" s="2429"/>
      <c r="AN18" s="2432"/>
      <c r="AO18" s="2426"/>
      <c r="AP18" s="2426"/>
      <c r="AQ18" s="2426"/>
      <c r="AR18" s="2426"/>
      <c r="AS18" s="2426"/>
      <c r="AT18" s="2426"/>
      <c r="AU18" s="857" t="s">
        <v>1360</v>
      </c>
      <c r="AV18" s="862">
        <f>+AV17/AV16</f>
        <v>0</v>
      </c>
      <c r="AW18" s="863"/>
      <c r="AZ18" s="2429"/>
      <c r="BA18" s="2432"/>
      <c r="BB18" s="2426"/>
      <c r="BC18" s="2426"/>
      <c r="BD18" s="2426"/>
      <c r="BE18" s="2426"/>
      <c r="BF18" s="2426"/>
      <c r="BG18" s="2426"/>
      <c r="BH18" s="857" t="s">
        <v>1360</v>
      </c>
      <c r="BI18" s="862">
        <f>+BI17/BI16</f>
        <v>0</v>
      </c>
      <c r="BJ18" s="863"/>
      <c r="BK18" s="834"/>
      <c r="BL18" s="2429"/>
      <c r="BM18" s="2432"/>
      <c r="BN18" s="2426"/>
      <c r="BO18" s="2426"/>
      <c r="BP18" s="2426"/>
      <c r="BQ18" s="2426"/>
      <c r="BR18" s="2426"/>
      <c r="BS18" s="2426"/>
      <c r="BT18" s="857" t="s">
        <v>1360</v>
      </c>
      <c r="BU18" s="1083">
        <f>+BU17/BU16</f>
        <v>0</v>
      </c>
      <c r="BV18" s="863"/>
      <c r="BY18" s="2429"/>
      <c r="BZ18" s="2432"/>
      <c r="CA18" s="2426"/>
      <c r="CB18" s="2426"/>
      <c r="CC18" s="2426"/>
      <c r="CD18" s="2426"/>
      <c r="CE18" s="2426"/>
      <c r="CF18" s="2426"/>
      <c r="CG18" s="857" t="s">
        <v>1360</v>
      </c>
      <c r="CH18" s="862">
        <f>+CH17/CH16</f>
        <v>0</v>
      </c>
      <c r="CI18" s="863"/>
      <c r="CJ18" s="834"/>
      <c r="CK18" s="2429"/>
      <c r="CL18" s="2432"/>
      <c r="CM18" s="2426"/>
      <c r="CN18" s="2426"/>
      <c r="CO18" s="2426"/>
      <c r="CP18" s="2426"/>
      <c r="CQ18" s="2426"/>
      <c r="CR18" s="2426"/>
      <c r="CS18" s="857" t="s">
        <v>1360</v>
      </c>
      <c r="CT18" s="1083" t="e">
        <f>+CT17/CT16</f>
        <v>#DIV/0!</v>
      </c>
      <c r="CU18" s="863"/>
    </row>
    <row r="19" spans="1:100" ht="13.5" customHeight="1">
      <c r="B19" s="864" t="s">
        <v>1361</v>
      </c>
      <c r="C19" s="865"/>
      <c r="D19" s="865"/>
      <c r="E19" s="865"/>
      <c r="F19" s="865"/>
      <c r="G19" s="865"/>
      <c r="H19" s="865"/>
      <c r="I19" s="865"/>
      <c r="J19" s="857" t="s">
        <v>1362</v>
      </c>
      <c r="K19" s="860">
        <f>+COUNTIF(C21:I21,"*休")</f>
        <v>5</v>
      </c>
      <c r="M19" s="834"/>
      <c r="N19" s="864" t="s">
        <v>1361</v>
      </c>
      <c r="O19" s="865"/>
      <c r="P19" s="865"/>
      <c r="Q19" s="865"/>
      <c r="R19" s="865"/>
      <c r="S19" s="865"/>
      <c r="T19" s="865"/>
      <c r="U19" s="865"/>
      <c r="V19" s="857" t="s">
        <v>1362</v>
      </c>
      <c r="W19" s="860">
        <f>+COUNTIF(O21:U21,"*休")</f>
        <v>0</v>
      </c>
      <c r="AA19" s="864" t="s">
        <v>1361</v>
      </c>
      <c r="AB19" s="865"/>
      <c r="AC19" s="865"/>
      <c r="AD19" s="865"/>
      <c r="AE19" s="865"/>
      <c r="AF19" s="865"/>
      <c r="AG19" s="865"/>
      <c r="AH19" s="865"/>
      <c r="AI19" s="857" t="s">
        <v>1362</v>
      </c>
      <c r="AJ19" s="860">
        <f>+COUNTIF(AB21:AH21,"*休")</f>
        <v>0</v>
      </c>
      <c r="AL19" s="834"/>
      <c r="AM19" s="864" t="s">
        <v>1361</v>
      </c>
      <c r="AN19" s="865"/>
      <c r="AO19" s="865" t="s">
        <v>1363</v>
      </c>
      <c r="AP19" s="865"/>
      <c r="AQ19" s="865"/>
      <c r="AR19" s="865"/>
      <c r="AS19" s="865"/>
      <c r="AT19" s="865"/>
      <c r="AU19" s="857" t="s">
        <v>1362</v>
      </c>
      <c r="AV19" s="860">
        <f>+COUNTIF(AN21:AT21,"*休")</f>
        <v>0</v>
      </c>
      <c r="AZ19" s="864" t="s">
        <v>1361</v>
      </c>
      <c r="BA19" s="865"/>
      <c r="BB19" s="865" t="s">
        <v>1363</v>
      </c>
      <c r="BC19" s="865"/>
      <c r="BD19" s="865"/>
      <c r="BE19" s="865"/>
      <c r="BF19" s="865"/>
      <c r="BG19" s="865"/>
      <c r="BH19" s="857" t="s">
        <v>1362</v>
      </c>
      <c r="BI19" s="860">
        <f>+COUNTIF(BA21:BG21,"*休")</f>
        <v>0</v>
      </c>
      <c r="BK19" s="834"/>
      <c r="BL19" s="864" t="s">
        <v>1361</v>
      </c>
      <c r="BM19" s="865"/>
      <c r="BN19" s="865" t="s">
        <v>1363</v>
      </c>
      <c r="BO19" s="865"/>
      <c r="BP19" s="865"/>
      <c r="BQ19" s="865"/>
      <c r="BR19" s="865"/>
      <c r="BS19" s="865" t="s">
        <v>1363</v>
      </c>
      <c r="BT19" s="857" t="s">
        <v>1362</v>
      </c>
      <c r="BU19" s="860">
        <f>+COUNTIF(BM21:BS21,"*休")</f>
        <v>0</v>
      </c>
      <c r="BY19" s="864" t="s">
        <v>1361</v>
      </c>
      <c r="BZ19" s="865"/>
      <c r="CA19" s="865"/>
      <c r="CB19" s="865"/>
      <c r="CC19" s="865"/>
      <c r="CD19" s="865"/>
      <c r="CE19" s="865"/>
      <c r="CF19" s="865"/>
      <c r="CG19" s="857" t="s">
        <v>1362</v>
      </c>
      <c r="CH19" s="860">
        <f>+COUNTIF(BZ21:CF21,"*休")</f>
        <v>0</v>
      </c>
      <c r="CJ19" s="834"/>
      <c r="CK19" s="864" t="s">
        <v>1361</v>
      </c>
      <c r="CL19" s="865"/>
      <c r="CM19" s="865"/>
      <c r="CN19" s="865"/>
      <c r="CO19" s="865"/>
      <c r="CP19" s="865"/>
      <c r="CQ19" s="865"/>
      <c r="CR19" s="865"/>
      <c r="CS19" s="857" t="s">
        <v>1362</v>
      </c>
      <c r="CT19" s="860">
        <f>+COUNTIF(CL21:CR21,"*休")</f>
        <v>0</v>
      </c>
    </row>
    <row r="20" spans="1:100">
      <c r="B20" s="852" t="s">
        <v>1364</v>
      </c>
      <c r="C20" s="865"/>
      <c r="D20" s="865"/>
      <c r="E20" s="865" t="s">
        <v>1640</v>
      </c>
      <c r="F20" s="865" t="s">
        <v>1640</v>
      </c>
      <c r="G20" s="865" t="s">
        <v>1640</v>
      </c>
      <c r="H20" s="865" t="s">
        <v>1640</v>
      </c>
      <c r="I20" s="865" t="s">
        <v>1640</v>
      </c>
      <c r="J20" s="866" t="s">
        <v>1365</v>
      </c>
      <c r="K20" s="867">
        <f>+K19/K16</f>
        <v>1.25</v>
      </c>
      <c r="L20" s="863"/>
      <c r="M20" s="834"/>
      <c r="N20" s="852" t="s">
        <v>1364</v>
      </c>
      <c r="O20" s="865"/>
      <c r="P20" s="865"/>
      <c r="Q20" s="865"/>
      <c r="R20" s="865"/>
      <c r="S20" s="865"/>
      <c r="T20" s="865"/>
      <c r="U20" s="865"/>
      <c r="V20" s="866" t="s">
        <v>1365</v>
      </c>
      <c r="W20" s="867">
        <f>+W19/W16</f>
        <v>0</v>
      </c>
      <c r="X20" s="863"/>
      <c r="AA20" s="852" t="s">
        <v>1364</v>
      </c>
      <c r="AB20" s="865"/>
      <c r="AC20" s="865"/>
      <c r="AD20" s="865"/>
      <c r="AE20" s="865"/>
      <c r="AF20" s="865"/>
      <c r="AG20" s="865"/>
      <c r="AH20" s="865"/>
      <c r="AI20" s="866" t="s">
        <v>1365</v>
      </c>
      <c r="AJ20" s="867">
        <f>+AJ19/AJ16</f>
        <v>0</v>
      </c>
      <c r="AK20" s="863"/>
      <c r="AL20" s="834"/>
      <c r="AM20" s="852" t="s">
        <v>1364</v>
      </c>
      <c r="AN20" s="865"/>
      <c r="AO20" s="865" t="s">
        <v>1363</v>
      </c>
      <c r="AP20" s="865"/>
      <c r="AQ20" s="865"/>
      <c r="AR20" s="865"/>
      <c r="AS20" s="865"/>
      <c r="AT20" s="865" t="s">
        <v>1363</v>
      </c>
      <c r="AU20" s="866" t="s">
        <v>1365</v>
      </c>
      <c r="AV20" s="867">
        <f>+AV19/AV16</f>
        <v>0</v>
      </c>
      <c r="AW20" s="863"/>
      <c r="AZ20" s="852" t="s">
        <v>1364</v>
      </c>
      <c r="BA20" s="865"/>
      <c r="BB20" s="865" t="s">
        <v>1363</v>
      </c>
      <c r="BC20" s="865"/>
      <c r="BD20" s="865"/>
      <c r="BE20" s="865"/>
      <c r="BF20" s="865"/>
      <c r="BG20" s="865" t="s">
        <v>1363</v>
      </c>
      <c r="BH20" s="866" t="s">
        <v>1365</v>
      </c>
      <c r="BI20" s="867">
        <f>+BI19/BI16</f>
        <v>0</v>
      </c>
      <c r="BJ20" s="863"/>
      <c r="BK20" s="834"/>
      <c r="BL20" s="852" t="s">
        <v>1364</v>
      </c>
      <c r="BM20" s="865"/>
      <c r="BN20" s="865" t="s">
        <v>1363</v>
      </c>
      <c r="BO20" s="865"/>
      <c r="BP20" s="865"/>
      <c r="BQ20" s="865"/>
      <c r="BR20" s="865"/>
      <c r="BS20" s="865" t="s">
        <v>1363</v>
      </c>
      <c r="BT20" s="866" t="s">
        <v>1365</v>
      </c>
      <c r="BU20" s="867">
        <f>+BU19/BU16</f>
        <v>0</v>
      </c>
      <c r="BV20" s="863"/>
      <c r="BY20" s="852" t="s">
        <v>1364</v>
      </c>
      <c r="BZ20" s="865"/>
      <c r="CA20" s="865"/>
      <c r="CB20" s="865"/>
      <c r="CC20" s="865"/>
      <c r="CD20" s="865"/>
      <c r="CE20" s="865"/>
      <c r="CF20" s="865"/>
      <c r="CG20" s="866" t="s">
        <v>1365</v>
      </c>
      <c r="CH20" s="867">
        <f>+CH19/CH16</f>
        <v>0</v>
      </c>
      <c r="CI20" s="863"/>
      <c r="CJ20" s="834"/>
      <c r="CK20" s="852" t="s">
        <v>1364</v>
      </c>
      <c r="CL20" s="865"/>
      <c r="CM20" s="865"/>
      <c r="CN20" s="865"/>
      <c r="CO20" s="865"/>
      <c r="CP20" s="865"/>
      <c r="CQ20" s="865"/>
      <c r="CR20" s="865"/>
      <c r="CS20" s="866" t="s">
        <v>1365</v>
      </c>
      <c r="CT20" s="867" t="e">
        <f>+CT19/CT16</f>
        <v>#DIV/0!</v>
      </c>
      <c r="CU20" s="863"/>
    </row>
    <row r="21" spans="1:100">
      <c r="B21" s="868" t="s">
        <v>1366</v>
      </c>
      <c r="C21" s="869"/>
      <c r="D21" s="869"/>
      <c r="E21" s="869" t="s">
        <v>1640</v>
      </c>
      <c r="F21" s="869" t="s">
        <v>1640</v>
      </c>
      <c r="G21" s="869" t="s">
        <v>1640</v>
      </c>
      <c r="H21" s="869" t="s">
        <v>1640</v>
      </c>
      <c r="I21" s="869" t="s">
        <v>1640</v>
      </c>
      <c r="J21" s="870" t="s">
        <v>1367</v>
      </c>
      <c r="K21" s="871" t="str">
        <f>IF(H22="","OK",_xlfn.IFS(H20=I20="休","OK",K19&gt;=2,"OK",K19&gt;=2-L15,"OK",K19&lt;2,"NG"))</f>
        <v>OK</v>
      </c>
      <c r="L21" s="863"/>
      <c r="M21" s="861"/>
      <c r="N21" s="868" t="s">
        <v>1366</v>
      </c>
      <c r="O21" s="869"/>
      <c r="P21" s="869"/>
      <c r="Q21" s="869"/>
      <c r="R21" s="869"/>
      <c r="S21" s="869"/>
      <c r="T21" s="869"/>
      <c r="U21" s="869"/>
      <c r="V21" s="870" t="s">
        <v>1367</v>
      </c>
      <c r="W21" s="871" t="str">
        <f>IF(T22="","OK",_xlfn.IFS(T20=U20="休","OK",W19&gt;=2,"OK",W19&gt;=2-X15,"OK",W19&lt;2,"NG"))</f>
        <v>NG</v>
      </c>
      <c r="X21" s="863"/>
      <c r="AA21" s="868" t="s">
        <v>1366</v>
      </c>
      <c r="AB21" s="869"/>
      <c r="AC21" s="869"/>
      <c r="AD21" s="869"/>
      <c r="AE21" s="869"/>
      <c r="AF21" s="869"/>
      <c r="AG21" s="869"/>
      <c r="AH21" s="869"/>
      <c r="AI21" s="870" t="s">
        <v>1367</v>
      </c>
      <c r="AJ21" s="871" t="str">
        <f>IF(AG22="","OK",_xlfn.IFS(AG20=AH20="休","OK",AJ19&gt;=2,"OK",AJ19&gt;=2-AK15,"OK",AJ19&lt;2,"NG"))</f>
        <v>NG</v>
      </c>
      <c r="AK21" s="863"/>
      <c r="AL21" s="861"/>
      <c r="AM21" s="868" t="s">
        <v>1366</v>
      </c>
      <c r="AN21" s="869"/>
      <c r="AO21" s="869"/>
      <c r="AP21" s="869"/>
      <c r="AQ21" s="869"/>
      <c r="AR21" s="869"/>
      <c r="AS21" s="869"/>
      <c r="AT21" s="869"/>
      <c r="AU21" s="870" t="s">
        <v>1367</v>
      </c>
      <c r="AV21" s="871" t="str">
        <f>IF(AS22="","OK",_xlfn.IFS(AS20=AT20="休","OK",AV19&gt;=2,"OK",AV19&gt;=2-AW15,"OK",AV19&lt;2,"NG"))</f>
        <v>NG</v>
      </c>
      <c r="AW21" s="863"/>
      <c r="AZ21" s="868" t="s">
        <v>1366</v>
      </c>
      <c r="BA21" s="869"/>
      <c r="BB21" s="869"/>
      <c r="BC21" s="869"/>
      <c r="BD21" s="869"/>
      <c r="BE21" s="869"/>
      <c r="BF21" s="869"/>
      <c r="BG21" s="869"/>
      <c r="BH21" s="870" t="s">
        <v>1367</v>
      </c>
      <c r="BI21" s="871" t="str">
        <f>IF(BF22="","OK",_xlfn.IFS(BF20=BG20="休","OK",BI19&gt;=2,"OK",BI19&gt;=2-BJ15,"OK",BI19&lt;2,"NG"))</f>
        <v>NG</v>
      </c>
      <c r="BJ21" s="863"/>
      <c r="BK21" s="861"/>
      <c r="BL21" s="868" t="s">
        <v>1366</v>
      </c>
      <c r="BM21" s="869"/>
      <c r="BN21" s="869"/>
      <c r="BO21" s="869"/>
      <c r="BP21" s="869"/>
      <c r="BQ21" s="869"/>
      <c r="BR21" s="869"/>
      <c r="BS21" s="869"/>
      <c r="BT21" s="870" t="s">
        <v>1367</v>
      </c>
      <c r="BU21" s="871" t="str">
        <f>IF(BR22="","OK",_xlfn.IFS(BR20=BS20="休","OK",BU19&gt;=2,"OK",BU19&gt;=2-BV15,"OK",BU19&lt;2,"NG"))</f>
        <v>NG</v>
      </c>
      <c r="BV21" s="863"/>
      <c r="BY21" s="868" t="s">
        <v>1366</v>
      </c>
      <c r="BZ21" s="869"/>
      <c r="CA21" s="869"/>
      <c r="CB21" s="869"/>
      <c r="CC21" s="869"/>
      <c r="CD21" s="869"/>
      <c r="CE21" s="869"/>
      <c r="CF21" s="869"/>
      <c r="CG21" s="870" t="s">
        <v>1367</v>
      </c>
      <c r="CH21" s="871" t="str">
        <f>IF(CE22="","OK",_xlfn.IFS(CE20=CF20="休","OK",CH19&gt;=2,"OK",CH19&gt;=2-CI15,"OK",CH19&lt;2,"NG"))</f>
        <v>NG</v>
      </c>
      <c r="CI21" s="863"/>
      <c r="CJ21" s="861"/>
      <c r="CK21" s="868" t="s">
        <v>1366</v>
      </c>
      <c r="CL21" s="869"/>
      <c r="CM21" s="869"/>
      <c r="CN21" s="869"/>
      <c r="CO21" s="869"/>
      <c r="CP21" s="869"/>
      <c r="CQ21" s="869"/>
      <c r="CR21" s="869"/>
      <c r="CS21" s="870" t="s">
        <v>1367</v>
      </c>
      <c r="CT21" s="871" t="str">
        <f>IF(CQ22="","OK",_xlfn.IFS(CQ20=CR20="休","OK",CT19&gt;=2,"OK",CT19&gt;=2-CU15,"OK",CT19&lt;2,"NG"))</f>
        <v>OK</v>
      </c>
      <c r="CU21" s="863"/>
    </row>
    <row r="22" spans="1:100" hidden="1">
      <c r="C22" s="872" t="str">
        <f>IF(C14="","",IF(C19="","通常",IF(C19="　","通常",C19)))</f>
        <v/>
      </c>
      <c r="D22" s="872" t="str">
        <f t="shared" ref="D22:I22" si="63">IF(D14="","",IF(D19="","通常",IF(D19="　","通常",D19)))</f>
        <v/>
      </c>
      <c r="E22" s="872" t="str">
        <f t="shared" si="63"/>
        <v/>
      </c>
      <c r="F22" s="872" t="str">
        <f t="shared" si="63"/>
        <v>通常</v>
      </c>
      <c r="G22" s="872" t="str">
        <f t="shared" si="63"/>
        <v>通常</v>
      </c>
      <c r="H22" s="872" t="str">
        <f t="shared" si="63"/>
        <v>通常</v>
      </c>
      <c r="I22" s="872" t="str">
        <f t="shared" si="63"/>
        <v>通常</v>
      </c>
      <c r="J22" s="873"/>
      <c r="K22" s="863"/>
      <c r="L22" s="863"/>
      <c r="M22" s="861"/>
      <c r="O22" s="872" t="str">
        <f>IF(O14="","",IF(O19="","通常",IF(O19="　","通常",O19)))</f>
        <v>通常</v>
      </c>
      <c r="P22" s="872" t="str">
        <f t="shared" ref="P22:U22" si="64">IF(P14="","",IF(P19="","通常",IF(P19="　","通常",P19)))</f>
        <v>通常</v>
      </c>
      <c r="Q22" s="872" t="str">
        <f t="shared" si="64"/>
        <v>通常</v>
      </c>
      <c r="R22" s="872" t="str">
        <f t="shared" si="64"/>
        <v>通常</v>
      </c>
      <c r="S22" s="872" t="str">
        <f t="shared" si="64"/>
        <v>通常</v>
      </c>
      <c r="T22" s="872" t="str">
        <f t="shared" si="64"/>
        <v>通常</v>
      </c>
      <c r="U22" s="872" t="str">
        <f t="shared" si="64"/>
        <v>通常</v>
      </c>
      <c r="V22" s="873"/>
      <c r="W22" s="863"/>
      <c r="X22" s="863"/>
      <c r="AB22" s="872" t="str">
        <f>IF(AB14="","",IF(AB19="","通常",IF(AB19="　","通常",AB19)))</f>
        <v>通常</v>
      </c>
      <c r="AC22" s="872" t="str">
        <f t="shared" ref="AC22:AH22" si="65">IF(AC14="","",IF(AC19="","通常",IF(AC19="　","通常",AC19)))</f>
        <v>通常</v>
      </c>
      <c r="AD22" s="872" t="str">
        <f t="shared" si="65"/>
        <v>通常</v>
      </c>
      <c r="AE22" s="872" t="str">
        <f t="shared" si="65"/>
        <v>通常</v>
      </c>
      <c r="AF22" s="872" t="str">
        <f t="shared" si="65"/>
        <v>通常</v>
      </c>
      <c r="AG22" s="872" t="str">
        <f t="shared" si="65"/>
        <v>通常</v>
      </c>
      <c r="AH22" s="872" t="str">
        <f t="shared" si="65"/>
        <v>通常</v>
      </c>
      <c r="AI22" s="873"/>
      <c r="AJ22" s="863"/>
      <c r="AK22" s="863"/>
      <c r="AL22" s="861"/>
      <c r="AN22" s="872" t="str">
        <f>IF(AN14="","",IF(AN19="","通常",IF(AN19="　","通常",AN19)))</f>
        <v>通常</v>
      </c>
      <c r="AO22" s="872" t="str">
        <f t="shared" ref="AO22:AT22" si="66">IF(AO14="","",IF(AO19="","通常",IF(AO19="　","通常",AO19)))</f>
        <v>通常</v>
      </c>
      <c r="AP22" s="872" t="str">
        <f t="shared" si="66"/>
        <v>通常</v>
      </c>
      <c r="AQ22" s="872" t="str">
        <f t="shared" si="66"/>
        <v>通常</v>
      </c>
      <c r="AR22" s="872" t="str">
        <f t="shared" si="66"/>
        <v>通常</v>
      </c>
      <c r="AS22" s="872" t="str">
        <f t="shared" si="66"/>
        <v>通常</v>
      </c>
      <c r="AT22" s="872" t="str">
        <f t="shared" si="66"/>
        <v>通常</v>
      </c>
      <c r="AU22" s="873"/>
      <c r="AV22" s="863"/>
      <c r="AW22" s="863"/>
      <c r="BA22" s="872" t="str">
        <f>IF(BA14="","",IF(BA19="","通常",IF(BA19="　","通常",BA19)))</f>
        <v>通常</v>
      </c>
      <c r="BB22" s="872" t="str">
        <f t="shared" ref="BB22:BG22" si="67">IF(BB14="","",IF(BB19="","通常",IF(BB19="　","通常",BB19)))</f>
        <v>通常</v>
      </c>
      <c r="BC22" s="872" t="str">
        <f t="shared" si="67"/>
        <v>通常</v>
      </c>
      <c r="BD22" s="872" t="str">
        <f t="shared" si="67"/>
        <v>通常</v>
      </c>
      <c r="BE22" s="872" t="str">
        <f t="shared" si="67"/>
        <v>通常</v>
      </c>
      <c r="BF22" s="872" t="str">
        <f t="shared" si="67"/>
        <v>通常</v>
      </c>
      <c r="BG22" s="872" t="str">
        <f t="shared" si="67"/>
        <v>通常</v>
      </c>
      <c r="BH22" s="873"/>
      <c r="BI22" s="863"/>
      <c r="BJ22" s="863"/>
      <c r="BK22" s="861"/>
      <c r="BM22" s="872" t="str">
        <f>IF(BM14="","",IF(BM19="","通常",IF(BM19="　","通常",BM19)))</f>
        <v>通常</v>
      </c>
      <c r="BN22" s="872" t="str">
        <f t="shared" ref="BN22:BS22" si="68">IF(BN14="","",IF(BN19="","通常",IF(BN19="　","通常",BN19)))</f>
        <v>通常</v>
      </c>
      <c r="BO22" s="872" t="str">
        <f t="shared" si="68"/>
        <v>通常</v>
      </c>
      <c r="BP22" s="872" t="str">
        <f t="shared" si="68"/>
        <v>通常</v>
      </c>
      <c r="BQ22" s="872" t="str">
        <f t="shared" si="68"/>
        <v>通常</v>
      </c>
      <c r="BR22" s="872" t="str">
        <f t="shared" si="68"/>
        <v>通常</v>
      </c>
      <c r="BS22" s="872" t="str">
        <f t="shared" si="68"/>
        <v>通常</v>
      </c>
      <c r="BT22" s="873"/>
      <c r="BU22" s="863"/>
      <c r="BV22" s="863"/>
      <c r="BZ22" s="872" t="str">
        <f>IF(BZ14="","",IF(BZ19="","通常",IF(BZ19="　","通常",BZ19)))</f>
        <v>通常</v>
      </c>
      <c r="CA22" s="872" t="str">
        <f t="shared" ref="CA22:CF22" si="69">IF(CA14="","",IF(CA19="","通常",IF(CA19="　","通常",CA19)))</f>
        <v>通常</v>
      </c>
      <c r="CB22" s="872" t="str">
        <f t="shared" si="69"/>
        <v>通常</v>
      </c>
      <c r="CC22" s="872" t="str">
        <f t="shared" si="69"/>
        <v>通常</v>
      </c>
      <c r="CD22" s="872" t="str">
        <f t="shared" si="69"/>
        <v>通常</v>
      </c>
      <c r="CE22" s="872" t="str">
        <f t="shared" si="69"/>
        <v>通常</v>
      </c>
      <c r="CF22" s="872" t="str">
        <f t="shared" si="69"/>
        <v>通常</v>
      </c>
      <c r="CG22" s="873"/>
      <c r="CH22" s="863"/>
      <c r="CI22" s="863"/>
      <c r="CJ22" s="861"/>
      <c r="CL22" s="872" t="str">
        <f>IF(CL14="","",IF(CL19="","通常",IF(CL19="　","通常",CL19)))</f>
        <v/>
      </c>
      <c r="CM22" s="872" t="str">
        <f t="shared" ref="CM22:CR22" si="70">IF(CM14="","",IF(CM19="","通常",IF(CM19="　","通常",CM19)))</f>
        <v/>
      </c>
      <c r="CN22" s="872" t="str">
        <f t="shared" si="70"/>
        <v/>
      </c>
      <c r="CO22" s="872" t="str">
        <f t="shared" si="70"/>
        <v/>
      </c>
      <c r="CP22" s="872" t="str">
        <f t="shared" si="70"/>
        <v/>
      </c>
      <c r="CQ22" s="872" t="str">
        <f t="shared" si="70"/>
        <v/>
      </c>
      <c r="CR22" s="872" t="str">
        <f t="shared" si="70"/>
        <v/>
      </c>
      <c r="CS22" s="873"/>
      <c r="CT22" s="863"/>
      <c r="CU22" s="863"/>
    </row>
    <row r="23" spans="1:100" ht="13" hidden="1" customHeight="1" outlineLevel="1">
      <c r="C23" s="872" t="str">
        <f>IF(C14="","",IF(C19="","通常実績",IF(C19="　","通常実績",C19)))</f>
        <v/>
      </c>
      <c r="D23" s="872" t="str">
        <f t="shared" ref="D23:I23" si="71">IF(D14="","",IF(D19="","通常実績",IF(D19="　","通常実績",D19)))</f>
        <v/>
      </c>
      <c r="E23" s="872" t="str">
        <f t="shared" si="71"/>
        <v/>
      </c>
      <c r="F23" s="872" t="str">
        <f t="shared" si="71"/>
        <v>通常実績</v>
      </c>
      <c r="G23" s="872" t="str">
        <f t="shared" si="71"/>
        <v>通常実績</v>
      </c>
      <c r="H23" s="872" t="str">
        <f t="shared" si="71"/>
        <v>通常実績</v>
      </c>
      <c r="I23" s="872" t="str">
        <f t="shared" si="71"/>
        <v>通常実績</v>
      </c>
      <c r="J23" s="873"/>
      <c r="K23" s="863"/>
      <c r="L23" s="863"/>
      <c r="M23" s="861"/>
      <c r="O23" s="872" t="str">
        <f>IF(O14="","",IF(O19="","通常実績",IF(O19="　","通常実績",O19)))</f>
        <v>通常実績</v>
      </c>
      <c r="P23" s="872" t="str">
        <f t="shared" ref="P23:U23" si="72">IF(P14="","",IF(P19="","通常実績",IF(P19="　","通常実績",P19)))</f>
        <v>通常実績</v>
      </c>
      <c r="Q23" s="872" t="str">
        <f t="shared" si="72"/>
        <v>通常実績</v>
      </c>
      <c r="R23" s="872" t="str">
        <f t="shared" si="72"/>
        <v>通常実績</v>
      </c>
      <c r="S23" s="872" t="str">
        <f t="shared" si="72"/>
        <v>通常実績</v>
      </c>
      <c r="T23" s="872" t="str">
        <f t="shared" si="72"/>
        <v>通常実績</v>
      </c>
      <c r="U23" s="872" t="str">
        <f t="shared" si="72"/>
        <v>通常実績</v>
      </c>
      <c r="V23" s="873"/>
      <c r="W23" s="863"/>
      <c r="X23" s="863"/>
      <c r="AB23" s="872" t="str">
        <f>IF(AB14="","",IF(AB19="","通常実績",IF(AB19="　","通常実績",AB19)))</f>
        <v>通常実績</v>
      </c>
      <c r="AC23" s="872" t="str">
        <f t="shared" ref="AC23:AH23" si="73">IF(AC14="","",IF(AC19="","通常実績",IF(AC19="　","通常実績",AC19)))</f>
        <v>通常実績</v>
      </c>
      <c r="AD23" s="872" t="str">
        <f t="shared" si="73"/>
        <v>通常実績</v>
      </c>
      <c r="AE23" s="872" t="str">
        <f t="shared" si="73"/>
        <v>通常実績</v>
      </c>
      <c r="AF23" s="872" t="str">
        <f t="shared" si="73"/>
        <v>通常実績</v>
      </c>
      <c r="AG23" s="872" t="str">
        <f t="shared" si="73"/>
        <v>通常実績</v>
      </c>
      <c r="AH23" s="872" t="str">
        <f t="shared" si="73"/>
        <v>通常実績</v>
      </c>
      <c r="AI23" s="873"/>
      <c r="AJ23" s="863"/>
      <c r="AK23" s="863"/>
      <c r="AL23" s="861"/>
      <c r="AN23" s="872" t="str">
        <f>IF(AN14="","",IF(AN19="","通常実績",IF(AN19="　","通常実績",AN19)))</f>
        <v>通常実績</v>
      </c>
      <c r="AO23" s="872" t="str">
        <f t="shared" ref="AO23:AT23" si="74">IF(AO14="","",IF(AO19="","通常実績",IF(AO19="　","通常実績",AO19)))</f>
        <v>通常実績</v>
      </c>
      <c r="AP23" s="872" t="str">
        <f t="shared" si="74"/>
        <v>通常実績</v>
      </c>
      <c r="AQ23" s="872" t="str">
        <f t="shared" si="74"/>
        <v>通常実績</v>
      </c>
      <c r="AR23" s="872" t="str">
        <f t="shared" si="74"/>
        <v>通常実績</v>
      </c>
      <c r="AS23" s="872" t="str">
        <f t="shared" si="74"/>
        <v>通常実績</v>
      </c>
      <c r="AT23" s="872" t="str">
        <f t="shared" si="74"/>
        <v>通常実績</v>
      </c>
      <c r="AU23" s="873"/>
      <c r="AV23" s="863"/>
      <c r="AW23" s="863"/>
      <c r="BA23" s="872" t="str">
        <f>IF(BA14="","",IF(BA19="","通常実績",IF(BA19="　","通常実績",BA19)))</f>
        <v>通常実績</v>
      </c>
      <c r="BB23" s="872" t="str">
        <f t="shared" ref="BB23:BG23" si="75">IF(BB14="","",IF(BB19="","通常実績",IF(BB19="　","通常実績",BB19)))</f>
        <v>通常実績</v>
      </c>
      <c r="BC23" s="872" t="str">
        <f t="shared" si="75"/>
        <v>通常実績</v>
      </c>
      <c r="BD23" s="872" t="str">
        <f t="shared" si="75"/>
        <v>通常実績</v>
      </c>
      <c r="BE23" s="872" t="str">
        <f t="shared" si="75"/>
        <v>通常実績</v>
      </c>
      <c r="BF23" s="872" t="str">
        <f t="shared" si="75"/>
        <v>通常実績</v>
      </c>
      <c r="BG23" s="872" t="str">
        <f t="shared" si="75"/>
        <v>通常実績</v>
      </c>
      <c r="BH23" s="873"/>
      <c r="BI23" s="863"/>
      <c r="BJ23" s="863"/>
      <c r="BK23" s="861"/>
      <c r="BM23" s="872" t="str">
        <f>IF(BM14="","",IF(BM19="","通常実績",IF(BM19="　","通常実績",BM19)))</f>
        <v>通常実績</v>
      </c>
      <c r="BN23" s="872" t="str">
        <f t="shared" ref="BN23:BS23" si="76">IF(BN14="","",IF(BN19="","通常実績",IF(BN19="　","通常実績",BN19)))</f>
        <v>通常実績</v>
      </c>
      <c r="BO23" s="872" t="str">
        <f t="shared" si="76"/>
        <v>通常実績</v>
      </c>
      <c r="BP23" s="872" t="str">
        <f t="shared" si="76"/>
        <v>通常実績</v>
      </c>
      <c r="BQ23" s="872" t="str">
        <f t="shared" si="76"/>
        <v>通常実績</v>
      </c>
      <c r="BR23" s="872" t="str">
        <f t="shared" si="76"/>
        <v>通常実績</v>
      </c>
      <c r="BS23" s="872" t="str">
        <f t="shared" si="76"/>
        <v>通常実績</v>
      </c>
      <c r="BT23" s="873"/>
      <c r="BU23" s="863"/>
      <c r="BV23" s="863"/>
      <c r="BZ23" s="872" t="str">
        <f>IF(BZ14="","",IF(BZ19="","通常実績",IF(BZ19="　","通常実績",BZ19)))</f>
        <v>通常実績</v>
      </c>
      <c r="CA23" s="872" t="str">
        <f t="shared" ref="CA23:CF23" si="77">IF(CA14="","",IF(CA19="","通常実績",IF(CA19="　","通常実績",CA19)))</f>
        <v>通常実績</v>
      </c>
      <c r="CB23" s="872" t="str">
        <f t="shared" si="77"/>
        <v>通常実績</v>
      </c>
      <c r="CC23" s="872" t="str">
        <f t="shared" si="77"/>
        <v>通常実績</v>
      </c>
      <c r="CD23" s="872" t="str">
        <f t="shared" si="77"/>
        <v>通常実績</v>
      </c>
      <c r="CE23" s="872" t="str">
        <f t="shared" si="77"/>
        <v>通常実績</v>
      </c>
      <c r="CF23" s="872" t="str">
        <f t="shared" si="77"/>
        <v>通常実績</v>
      </c>
      <c r="CG23" s="873"/>
      <c r="CH23" s="863"/>
      <c r="CI23" s="863"/>
      <c r="CJ23" s="861"/>
      <c r="CL23" s="872" t="str">
        <f>IF(CL14="","",IF(CL19="","通常実績",IF(CL19="　","通常実績",CL19)))</f>
        <v/>
      </c>
      <c r="CM23" s="872" t="str">
        <f t="shared" ref="CM23:CR23" si="78">IF(CM14="","",IF(CM19="","通常実績",IF(CM19="　","通常実績",CM19)))</f>
        <v/>
      </c>
      <c r="CN23" s="872" t="str">
        <f t="shared" si="78"/>
        <v/>
      </c>
      <c r="CO23" s="872" t="str">
        <f t="shared" si="78"/>
        <v/>
      </c>
      <c r="CP23" s="872" t="str">
        <f t="shared" si="78"/>
        <v/>
      </c>
      <c r="CQ23" s="872" t="str">
        <f t="shared" si="78"/>
        <v/>
      </c>
      <c r="CR23" s="872" t="str">
        <f t="shared" si="78"/>
        <v/>
      </c>
      <c r="CS23" s="873"/>
      <c r="CT23" s="863"/>
      <c r="CU23" s="863"/>
    </row>
    <row r="24" spans="1:100" ht="13" customHeight="1" outlineLevel="1">
      <c r="C24" s="874"/>
      <c r="D24" s="874"/>
      <c r="E24" s="874"/>
      <c r="F24" s="874"/>
      <c r="G24" s="874"/>
      <c r="H24" s="874"/>
      <c r="I24" s="874"/>
      <c r="J24" s="834"/>
      <c r="M24" s="834"/>
      <c r="N24" s="834"/>
      <c r="O24" s="834"/>
      <c r="P24" s="834"/>
      <c r="Q24" s="834"/>
      <c r="R24" s="834"/>
      <c r="S24" s="834"/>
      <c r="T24" s="834"/>
      <c r="U24" s="834"/>
      <c r="V24" s="834"/>
      <c r="W24" s="834"/>
      <c r="AA24" s="834"/>
      <c r="AB24" s="834"/>
      <c r="AC24" s="834"/>
      <c r="AD24" s="834"/>
      <c r="AE24" s="834"/>
      <c r="AF24" s="834"/>
      <c r="AG24" s="834"/>
      <c r="AH24" s="834"/>
      <c r="AI24" s="834"/>
      <c r="AJ24" s="834"/>
      <c r="AL24" s="834"/>
      <c r="AM24" s="834"/>
      <c r="AN24" s="834"/>
      <c r="AO24" s="834"/>
      <c r="AP24" s="834"/>
      <c r="AQ24" s="834"/>
      <c r="AR24" s="834"/>
      <c r="AS24" s="834"/>
      <c r="AT24" s="834"/>
      <c r="AU24" s="834"/>
      <c r="AV24" s="834"/>
      <c r="AZ24" s="834"/>
      <c r="BA24" s="834"/>
      <c r="BB24" s="834"/>
      <c r="BC24" s="834"/>
      <c r="BD24" s="834"/>
      <c r="BE24" s="834"/>
      <c r="BF24" s="834"/>
      <c r="BG24" s="834"/>
      <c r="BH24" s="834"/>
      <c r="BI24" s="834"/>
      <c r="BK24" s="834"/>
      <c r="BL24" s="834"/>
      <c r="BM24" s="834"/>
      <c r="BN24" s="834"/>
      <c r="BO24" s="834"/>
      <c r="BP24" s="834"/>
      <c r="BQ24" s="834"/>
      <c r="BR24" s="834"/>
      <c r="BS24" s="834"/>
      <c r="BT24" s="834"/>
      <c r="BU24" s="834"/>
      <c r="BY24" s="834"/>
      <c r="BZ24" s="834"/>
      <c r="CA24" s="834"/>
      <c r="CB24" s="834"/>
      <c r="CC24" s="834"/>
      <c r="CD24" s="834"/>
      <c r="CE24" s="834"/>
      <c r="CF24" s="834"/>
      <c r="CG24" s="834"/>
      <c r="CH24" s="834"/>
      <c r="CJ24" s="834"/>
      <c r="CK24" s="834"/>
      <c r="CL24" s="834"/>
      <c r="CM24" s="834"/>
      <c r="CN24" s="834"/>
      <c r="CO24" s="834"/>
      <c r="CP24" s="834"/>
      <c r="CQ24" s="834"/>
      <c r="CR24" s="834"/>
      <c r="CS24" s="834"/>
      <c r="CT24" s="834"/>
    </row>
    <row r="25" spans="1:100" hidden="1">
      <c r="A25" s="845"/>
      <c r="B25" s="844"/>
      <c r="C25" s="845">
        <f>YEAR(I11+1)</f>
        <v>2026</v>
      </c>
      <c r="D25" s="845">
        <f>MONTH(I11+1)</f>
        <v>4</v>
      </c>
      <c r="E25" s="847">
        <f>DAY(I11+1)</f>
        <v>6</v>
      </c>
      <c r="F25" s="846">
        <f>DATE(C25,D25,DAY(E25))</f>
        <v>46118</v>
      </c>
      <c r="G25" s="844"/>
      <c r="H25" s="844"/>
      <c r="I25" s="845"/>
      <c r="J25" s="844"/>
      <c r="K25" s="844"/>
      <c r="L25" s="844"/>
      <c r="M25" s="844"/>
      <c r="N25" s="844"/>
      <c r="O25" s="845">
        <f>YEAR(U11+1)</f>
        <v>2026</v>
      </c>
      <c r="P25" s="845">
        <f>MONTH(U11+1)</f>
        <v>6</v>
      </c>
      <c r="Q25" s="847">
        <f>DAY(U11+1)</f>
        <v>1</v>
      </c>
      <c r="R25" s="846">
        <f>DATE(O25,P25,DAY(Q25))</f>
        <v>46174</v>
      </c>
      <c r="S25" s="844"/>
      <c r="T25" s="844"/>
      <c r="U25" s="845"/>
      <c r="V25" s="844"/>
      <c r="W25" s="844"/>
      <c r="X25" s="844"/>
      <c r="Y25" s="845"/>
      <c r="Z25" s="845"/>
      <c r="AA25" s="844"/>
      <c r="AB25" s="845">
        <f>YEAR(AH11+1)</f>
        <v>2026</v>
      </c>
      <c r="AC25" s="845">
        <f>MONTH(AH11+1)</f>
        <v>7</v>
      </c>
      <c r="AD25" s="847">
        <f>DAY(AH11+1)</f>
        <v>27</v>
      </c>
      <c r="AE25" s="846">
        <f>DATE(AB25,AC25,DAY(AD25))</f>
        <v>46230</v>
      </c>
      <c r="AF25" s="844"/>
      <c r="AG25" s="844"/>
      <c r="AH25" s="845"/>
      <c r="AI25" s="844"/>
      <c r="AJ25" s="844"/>
      <c r="AK25" s="844"/>
      <c r="AL25" s="844"/>
      <c r="AM25" s="844"/>
      <c r="AN25" s="845">
        <f>YEAR(AT11+1)</f>
        <v>2026</v>
      </c>
      <c r="AO25" s="845">
        <f>MONTH(AT11+1)</f>
        <v>9</v>
      </c>
      <c r="AP25" s="847">
        <f>DAY(AT11+1)</f>
        <v>21</v>
      </c>
      <c r="AQ25" s="846">
        <f>DATE(AN25,AO25,DAY(AP25))</f>
        <v>46286</v>
      </c>
      <c r="AR25" s="844"/>
      <c r="AS25" s="844"/>
      <c r="AT25" s="845"/>
      <c r="AU25" s="844"/>
      <c r="AV25" s="844"/>
      <c r="AW25" s="844"/>
      <c r="AX25" s="845"/>
      <c r="AY25" s="845"/>
      <c r="AZ25" s="844"/>
      <c r="BA25" s="845">
        <f>YEAR(BG11+1)</f>
        <v>2026</v>
      </c>
      <c r="BB25" s="845">
        <f>MONTH(BG11+1)</f>
        <v>11</v>
      </c>
      <c r="BC25" s="847">
        <f>DAY(BG11+1)</f>
        <v>16</v>
      </c>
      <c r="BD25" s="846">
        <f>DATE(BA25,BB25,DAY(BC25))</f>
        <v>46342</v>
      </c>
      <c r="BE25" s="844"/>
      <c r="BF25" s="844"/>
      <c r="BG25" s="845"/>
      <c r="BH25" s="844"/>
      <c r="BI25" s="844"/>
      <c r="BJ25" s="844"/>
      <c r="BK25" s="844"/>
      <c r="BL25" s="844"/>
      <c r="BM25" s="845">
        <f>YEAR(BS11+1)</f>
        <v>2027</v>
      </c>
      <c r="BN25" s="845">
        <f>MONTH(BS11+1)</f>
        <v>1</v>
      </c>
      <c r="BO25" s="847">
        <f>DAY(BS11+1)</f>
        <v>11</v>
      </c>
      <c r="BP25" s="846">
        <f>DATE(BM25,BN25,DAY(BO25))</f>
        <v>46398</v>
      </c>
      <c r="BQ25" s="844"/>
      <c r="BR25" s="844"/>
      <c r="BS25" s="845"/>
      <c r="BT25" s="844"/>
      <c r="BU25" s="844"/>
      <c r="BV25" s="844"/>
      <c r="BW25" s="845"/>
      <c r="BX25" s="845"/>
      <c r="BY25" s="844"/>
      <c r="BZ25" s="845">
        <f>YEAR(CF11+1)</f>
        <v>2027</v>
      </c>
      <c r="CA25" s="845">
        <f>MONTH(CF11+1)</f>
        <v>3</v>
      </c>
      <c r="CB25" s="847">
        <f>DAY(CF11+1)</f>
        <v>8</v>
      </c>
      <c r="CC25" s="846">
        <f>DATE(BZ25,CA25,DAY(CB25))</f>
        <v>46454</v>
      </c>
      <c r="CD25" s="844"/>
      <c r="CE25" s="844"/>
      <c r="CF25" s="845"/>
      <c r="CG25" s="844"/>
      <c r="CH25" s="844"/>
      <c r="CI25" s="844"/>
      <c r="CJ25" s="844"/>
      <c r="CK25" s="844"/>
      <c r="CL25" s="845">
        <f>YEAR(CR11+1)</f>
        <v>2027</v>
      </c>
      <c r="CM25" s="845">
        <f>MONTH(CR11+1)</f>
        <v>5</v>
      </c>
      <c r="CN25" s="847">
        <f>DAY(CR11+1)</f>
        <v>3</v>
      </c>
      <c r="CO25" s="846">
        <f>DATE(CL25,CM25,DAY(CN25))</f>
        <v>46510</v>
      </c>
      <c r="CP25" s="844"/>
      <c r="CQ25" s="844"/>
      <c r="CR25" s="845"/>
      <c r="CS25" s="844"/>
      <c r="CT25" s="844"/>
      <c r="CU25" s="844"/>
      <c r="CV25" s="845"/>
    </row>
    <row r="26" spans="1:100" s="845" customFormat="1" ht="13.5" hidden="1" customHeight="1" outlineLevel="1">
      <c r="A26" s="849"/>
      <c r="B26" s="848"/>
      <c r="C26" s="849">
        <f>I11+1</f>
        <v>46118</v>
      </c>
      <c r="D26" s="849">
        <f t="shared" ref="D26:I26" si="79">C26+1</f>
        <v>46119</v>
      </c>
      <c r="E26" s="849">
        <f t="shared" si="79"/>
        <v>46120</v>
      </c>
      <c r="F26" s="849">
        <f t="shared" si="79"/>
        <v>46121</v>
      </c>
      <c r="G26" s="849">
        <f t="shared" si="79"/>
        <v>46122</v>
      </c>
      <c r="H26" s="849">
        <f t="shared" si="79"/>
        <v>46123</v>
      </c>
      <c r="I26" s="849">
        <f t="shared" si="79"/>
        <v>46124</v>
      </c>
      <c r="J26" s="848"/>
      <c r="K26" s="848"/>
      <c r="L26" s="848"/>
      <c r="M26" s="848"/>
      <c r="N26" s="848"/>
      <c r="O26" s="849">
        <f>U11+1</f>
        <v>46174</v>
      </c>
      <c r="P26" s="849">
        <f t="shared" ref="P26:U26" si="80">O26+1</f>
        <v>46175</v>
      </c>
      <c r="Q26" s="849">
        <f t="shared" si="80"/>
        <v>46176</v>
      </c>
      <c r="R26" s="849">
        <f t="shared" si="80"/>
        <v>46177</v>
      </c>
      <c r="S26" s="849">
        <f t="shared" si="80"/>
        <v>46178</v>
      </c>
      <c r="T26" s="849">
        <f t="shared" si="80"/>
        <v>46179</v>
      </c>
      <c r="U26" s="849">
        <f t="shared" si="80"/>
        <v>46180</v>
      </c>
      <c r="V26" s="848"/>
      <c r="W26" s="848"/>
      <c r="X26" s="848"/>
      <c r="Y26" s="849"/>
      <c r="Z26" s="849"/>
      <c r="AA26" s="848"/>
      <c r="AB26" s="849">
        <f>AH11+1</f>
        <v>46230</v>
      </c>
      <c r="AC26" s="849">
        <f t="shared" ref="AC26:AH26" si="81">AB26+1</f>
        <v>46231</v>
      </c>
      <c r="AD26" s="849">
        <f t="shared" si="81"/>
        <v>46232</v>
      </c>
      <c r="AE26" s="849">
        <f t="shared" si="81"/>
        <v>46233</v>
      </c>
      <c r="AF26" s="849">
        <f t="shared" si="81"/>
        <v>46234</v>
      </c>
      <c r="AG26" s="849">
        <f t="shared" si="81"/>
        <v>46235</v>
      </c>
      <c r="AH26" s="849">
        <f t="shared" si="81"/>
        <v>46236</v>
      </c>
      <c r="AI26" s="848"/>
      <c r="AJ26" s="848"/>
      <c r="AK26" s="848"/>
      <c r="AL26" s="848"/>
      <c r="AM26" s="848"/>
      <c r="AN26" s="849">
        <f>AT11+1</f>
        <v>46286</v>
      </c>
      <c r="AO26" s="849">
        <f t="shared" ref="AO26:AT26" si="82">AN26+1</f>
        <v>46287</v>
      </c>
      <c r="AP26" s="849">
        <f t="shared" si="82"/>
        <v>46288</v>
      </c>
      <c r="AQ26" s="849">
        <f t="shared" si="82"/>
        <v>46289</v>
      </c>
      <c r="AR26" s="849">
        <f t="shared" si="82"/>
        <v>46290</v>
      </c>
      <c r="AS26" s="849">
        <f t="shared" si="82"/>
        <v>46291</v>
      </c>
      <c r="AT26" s="849">
        <f t="shared" si="82"/>
        <v>46292</v>
      </c>
      <c r="AU26" s="848"/>
      <c r="AV26" s="848"/>
      <c r="AW26" s="848"/>
      <c r="AX26" s="849"/>
      <c r="AY26" s="849"/>
      <c r="AZ26" s="848"/>
      <c r="BA26" s="849">
        <f>BG11+1</f>
        <v>46342</v>
      </c>
      <c r="BB26" s="849">
        <f t="shared" ref="BB26:BG26" si="83">BA26+1</f>
        <v>46343</v>
      </c>
      <c r="BC26" s="849">
        <f t="shared" si="83"/>
        <v>46344</v>
      </c>
      <c r="BD26" s="849">
        <f t="shared" si="83"/>
        <v>46345</v>
      </c>
      <c r="BE26" s="849">
        <f t="shared" si="83"/>
        <v>46346</v>
      </c>
      <c r="BF26" s="849">
        <f t="shared" si="83"/>
        <v>46347</v>
      </c>
      <c r="BG26" s="849">
        <f t="shared" si="83"/>
        <v>46348</v>
      </c>
      <c r="BH26" s="848"/>
      <c r="BI26" s="848"/>
      <c r="BJ26" s="848"/>
      <c r="BK26" s="848"/>
      <c r="BL26" s="848"/>
      <c r="BM26" s="849">
        <f>BS11+1</f>
        <v>46398</v>
      </c>
      <c r="BN26" s="849">
        <f t="shared" ref="BN26:BS26" si="84">BM26+1</f>
        <v>46399</v>
      </c>
      <c r="BO26" s="849">
        <f t="shared" si="84"/>
        <v>46400</v>
      </c>
      <c r="BP26" s="849">
        <f t="shared" si="84"/>
        <v>46401</v>
      </c>
      <c r="BQ26" s="849">
        <f t="shared" si="84"/>
        <v>46402</v>
      </c>
      <c r="BR26" s="849">
        <f t="shared" si="84"/>
        <v>46403</v>
      </c>
      <c r="BS26" s="849">
        <f t="shared" si="84"/>
        <v>46404</v>
      </c>
      <c r="BT26" s="848"/>
      <c r="BU26" s="848"/>
      <c r="BV26" s="848"/>
      <c r="BW26" s="849"/>
      <c r="BX26" s="849"/>
      <c r="BY26" s="848"/>
      <c r="BZ26" s="849">
        <f>CF11+1</f>
        <v>46454</v>
      </c>
      <c r="CA26" s="849">
        <f t="shared" ref="CA26:CF26" si="85">BZ26+1</f>
        <v>46455</v>
      </c>
      <c r="CB26" s="849">
        <f t="shared" si="85"/>
        <v>46456</v>
      </c>
      <c r="CC26" s="849">
        <f t="shared" si="85"/>
        <v>46457</v>
      </c>
      <c r="CD26" s="849">
        <f t="shared" si="85"/>
        <v>46458</v>
      </c>
      <c r="CE26" s="849">
        <f t="shared" si="85"/>
        <v>46459</v>
      </c>
      <c r="CF26" s="849">
        <f t="shared" si="85"/>
        <v>46460</v>
      </c>
      <c r="CG26" s="848"/>
      <c r="CH26" s="848"/>
      <c r="CI26" s="848"/>
      <c r="CJ26" s="848"/>
      <c r="CK26" s="848"/>
      <c r="CL26" s="849">
        <f>CR11+1</f>
        <v>46510</v>
      </c>
      <c r="CM26" s="849">
        <f t="shared" ref="CM26:CR26" si="86">CL26+1</f>
        <v>46511</v>
      </c>
      <c r="CN26" s="849">
        <f t="shared" si="86"/>
        <v>46512</v>
      </c>
      <c r="CO26" s="849">
        <f t="shared" si="86"/>
        <v>46513</v>
      </c>
      <c r="CP26" s="849">
        <f t="shared" si="86"/>
        <v>46514</v>
      </c>
      <c r="CQ26" s="849">
        <f t="shared" si="86"/>
        <v>46515</v>
      </c>
      <c r="CR26" s="849">
        <f t="shared" si="86"/>
        <v>46516</v>
      </c>
      <c r="CS26" s="848"/>
      <c r="CT26" s="848"/>
      <c r="CU26" s="848"/>
      <c r="CV26" s="849"/>
    </row>
    <row r="27" spans="1:100" s="849" customFormat="1" ht="13.5" customHeight="1" outlineLevel="1">
      <c r="A27" s="834"/>
      <c r="B27" s="850" t="s">
        <v>1352</v>
      </c>
      <c r="C27" s="2436">
        <f>DATE($C25,$D25,1)</f>
        <v>46113</v>
      </c>
      <c r="D27" s="2437"/>
      <c r="E27" s="2437"/>
      <c r="F27" s="2437"/>
      <c r="G27" s="2437"/>
      <c r="H27" s="2437"/>
      <c r="I27" s="2437"/>
      <c r="J27" s="2437"/>
      <c r="K27" s="2438"/>
      <c r="L27" s="851"/>
      <c r="M27" s="834"/>
      <c r="N27" s="850" t="s">
        <v>1352</v>
      </c>
      <c r="O27" s="2436">
        <f>DATE($O25,$P25,1)</f>
        <v>46174</v>
      </c>
      <c r="P27" s="2437"/>
      <c r="Q27" s="2437"/>
      <c r="R27" s="2437"/>
      <c r="S27" s="2437"/>
      <c r="T27" s="2437"/>
      <c r="U27" s="2437"/>
      <c r="V27" s="2437"/>
      <c r="W27" s="2438"/>
      <c r="X27" s="851"/>
      <c r="Y27" s="834"/>
      <c r="Z27" s="834"/>
      <c r="AA27" s="850" t="s">
        <v>1352</v>
      </c>
      <c r="AB27" s="2436">
        <f>DATE($AB25,$AC25,1)</f>
        <v>46204</v>
      </c>
      <c r="AC27" s="2437"/>
      <c r="AD27" s="2437"/>
      <c r="AE27" s="2437"/>
      <c r="AF27" s="2437"/>
      <c r="AG27" s="2437"/>
      <c r="AH27" s="2437"/>
      <c r="AI27" s="2437"/>
      <c r="AJ27" s="2438"/>
      <c r="AK27" s="851"/>
      <c r="AL27" s="834"/>
      <c r="AM27" s="850" t="s">
        <v>1352</v>
      </c>
      <c r="AN27" s="2436">
        <f>DATE($AN25,$AO25,1)</f>
        <v>46266</v>
      </c>
      <c r="AO27" s="2437"/>
      <c r="AP27" s="2437"/>
      <c r="AQ27" s="2437"/>
      <c r="AR27" s="2437"/>
      <c r="AS27" s="2437"/>
      <c r="AT27" s="2437"/>
      <c r="AU27" s="2437"/>
      <c r="AV27" s="2438"/>
      <c r="AW27" s="851"/>
      <c r="AX27" s="834"/>
      <c r="AY27" s="834"/>
      <c r="AZ27" s="850" t="s">
        <v>1352</v>
      </c>
      <c r="BA27" s="2436">
        <f>DATE(BA25,BB25,1)</f>
        <v>46327</v>
      </c>
      <c r="BB27" s="2437"/>
      <c r="BC27" s="2437"/>
      <c r="BD27" s="2437"/>
      <c r="BE27" s="2437"/>
      <c r="BF27" s="2437"/>
      <c r="BG27" s="2437"/>
      <c r="BH27" s="2437"/>
      <c r="BI27" s="2438"/>
      <c r="BJ27" s="851"/>
      <c r="BK27" s="834"/>
      <c r="BL27" s="850" t="s">
        <v>1352</v>
      </c>
      <c r="BM27" s="2436">
        <f>DATE(BM25,BN25,1)</f>
        <v>46388</v>
      </c>
      <c r="BN27" s="2437"/>
      <c r="BO27" s="2437"/>
      <c r="BP27" s="2437"/>
      <c r="BQ27" s="2437"/>
      <c r="BR27" s="2437"/>
      <c r="BS27" s="2437"/>
      <c r="BT27" s="2437"/>
      <c r="BU27" s="2438"/>
      <c r="BV27" s="851"/>
      <c r="BW27" s="834"/>
      <c r="BX27" s="834"/>
      <c r="BY27" s="850" t="s">
        <v>1352</v>
      </c>
      <c r="BZ27" s="2436">
        <f>DATE(BZ25,CA25,1)</f>
        <v>46447</v>
      </c>
      <c r="CA27" s="2437"/>
      <c r="CB27" s="2437"/>
      <c r="CC27" s="2437"/>
      <c r="CD27" s="2437"/>
      <c r="CE27" s="2437"/>
      <c r="CF27" s="2437"/>
      <c r="CG27" s="2437"/>
      <c r="CH27" s="2438"/>
      <c r="CI27" s="851"/>
      <c r="CJ27" s="834"/>
      <c r="CK27" s="850" t="s">
        <v>1352</v>
      </c>
      <c r="CL27" s="2436">
        <f>DATE(CL25,CM25,1)</f>
        <v>46508</v>
      </c>
      <c r="CM27" s="2437"/>
      <c r="CN27" s="2437"/>
      <c r="CO27" s="2437"/>
      <c r="CP27" s="2437"/>
      <c r="CQ27" s="2437"/>
      <c r="CR27" s="2437"/>
      <c r="CS27" s="2437"/>
      <c r="CT27" s="2438"/>
      <c r="CU27" s="851"/>
      <c r="CV27" s="834"/>
    </row>
    <row r="28" spans="1:100" s="849" customFormat="1" ht="13.5" hidden="1" customHeight="1" outlineLevel="1">
      <c r="A28" s="834"/>
      <c r="B28" s="896"/>
      <c r="C28" s="1097">
        <f>DATE($C25,$D25,DAY($E25))</f>
        <v>46118</v>
      </c>
      <c r="D28" s="1098">
        <f t="shared" ref="D28" si="87">C28+1</f>
        <v>46119</v>
      </c>
      <c r="E28" s="1098">
        <f t="shared" ref="E28" si="88">D28+1</f>
        <v>46120</v>
      </c>
      <c r="F28" s="1098">
        <f t="shared" ref="F28" si="89">E28+1</f>
        <v>46121</v>
      </c>
      <c r="G28" s="1098">
        <f t="shared" ref="G28" si="90">F28+1</f>
        <v>46122</v>
      </c>
      <c r="H28" s="1098">
        <f t="shared" ref="H28" si="91">G28+1</f>
        <v>46123</v>
      </c>
      <c r="I28" s="1098">
        <f t="shared" ref="I28" si="92">H28+1</f>
        <v>46124</v>
      </c>
      <c r="J28" s="851"/>
      <c r="K28" s="1081"/>
      <c r="L28" s="851"/>
      <c r="M28" s="834"/>
      <c r="N28" s="896"/>
      <c r="O28" s="1097">
        <f>DATE($O25,$P25,DAY($Q25))</f>
        <v>46174</v>
      </c>
      <c r="P28" s="1098">
        <f t="shared" ref="P28" si="93">O28+1</f>
        <v>46175</v>
      </c>
      <c r="Q28" s="1098">
        <f t="shared" ref="Q28" si="94">P28+1</f>
        <v>46176</v>
      </c>
      <c r="R28" s="1098">
        <f t="shared" ref="R28" si="95">Q28+1</f>
        <v>46177</v>
      </c>
      <c r="S28" s="1098">
        <f t="shared" ref="S28" si="96">R28+1</f>
        <v>46178</v>
      </c>
      <c r="T28" s="1098">
        <f t="shared" ref="T28" si="97">S28+1</f>
        <v>46179</v>
      </c>
      <c r="U28" s="1098">
        <f t="shared" ref="U28" si="98">T28+1</f>
        <v>46180</v>
      </c>
      <c r="V28" s="851"/>
      <c r="W28" s="1081"/>
      <c r="X28" s="851"/>
      <c r="Y28" s="834"/>
      <c r="Z28" s="834"/>
      <c r="AA28" s="896"/>
      <c r="AB28" s="1085">
        <f>DATE($AB25,$AC25,DAY($AD25))</f>
        <v>46230</v>
      </c>
      <c r="AC28" s="1082">
        <f t="shared" ref="AC28" si="99">AB28+1</f>
        <v>46231</v>
      </c>
      <c r="AD28" s="1082">
        <f t="shared" ref="AD28" si="100">AC28+1</f>
        <v>46232</v>
      </c>
      <c r="AE28" s="1082">
        <f t="shared" ref="AE28" si="101">AD28+1</f>
        <v>46233</v>
      </c>
      <c r="AF28" s="1082">
        <f t="shared" ref="AF28" si="102">AE28+1</f>
        <v>46234</v>
      </c>
      <c r="AG28" s="1082">
        <f t="shared" ref="AG28" si="103">AF28+1</f>
        <v>46235</v>
      </c>
      <c r="AH28" s="1082">
        <f t="shared" ref="AH28" si="104">AG28+1</f>
        <v>46236</v>
      </c>
      <c r="AI28" s="851"/>
      <c r="AJ28" s="1081"/>
      <c r="AK28" s="851"/>
      <c r="AL28" s="834"/>
      <c r="AM28" s="896"/>
      <c r="AN28" s="1085">
        <f>DATE($AN25,$AO25,DAY($AP25))</f>
        <v>46286</v>
      </c>
      <c r="AO28" s="1082">
        <f t="shared" ref="AO28" si="105">AN28+1</f>
        <v>46287</v>
      </c>
      <c r="AP28" s="1082">
        <f t="shared" ref="AP28" si="106">AO28+1</f>
        <v>46288</v>
      </c>
      <c r="AQ28" s="1082">
        <f t="shared" ref="AQ28" si="107">AP28+1</f>
        <v>46289</v>
      </c>
      <c r="AR28" s="1082">
        <f t="shared" ref="AR28" si="108">AQ28+1</f>
        <v>46290</v>
      </c>
      <c r="AS28" s="1082">
        <f t="shared" ref="AS28" si="109">AR28+1</f>
        <v>46291</v>
      </c>
      <c r="AT28" s="1082">
        <f t="shared" ref="AT28" si="110">AS28+1</f>
        <v>46292</v>
      </c>
      <c r="AU28" s="851"/>
      <c r="AV28" s="1081"/>
      <c r="AW28" s="851"/>
      <c r="AX28" s="834"/>
      <c r="AY28" s="834"/>
      <c r="AZ28" s="896"/>
      <c r="BA28" s="1085">
        <f>DATE($BA25,$BB25,DAY($BC25))</f>
        <v>46342</v>
      </c>
      <c r="BB28" s="1082">
        <f t="shared" ref="BB28" si="111">BA28+1</f>
        <v>46343</v>
      </c>
      <c r="BC28" s="1082">
        <f t="shared" ref="BC28" si="112">BB28+1</f>
        <v>46344</v>
      </c>
      <c r="BD28" s="1082">
        <f t="shared" ref="BD28" si="113">BC28+1</f>
        <v>46345</v>
      </c>
      <c r="BE28" s="1082">
        <f t="shared" ref="BE28" si="114">BD28+1</f>
        <v>46346</v>
      </c>
      <c r="BF28" s="1082">
        <f t="shared" ref="BF28" si="115">BE28+1</f>
        <v>46347</v>
      </c>
      <c r="BG28" s="1082">
        <f t="shared" ref="BG28" si="116">BF28+1</f>
        <v>46348</v>
      </c>
      <c r="BH28" s="851"/>
      <c r="BI28" s="1081"/>
      <c r="BJ28" s="851"/>
      <c r="BK28" s="834"/>
      <c r="BL28" s="896"/>
      <c r="BM28" s="1085">
        <f>DATE($BM25,$BN25,DAY($BO25))</f>
        <v>46398</v>
      </c>
      <c r="BN28" s="1082">
        <f t="shared" ref="BN28" si="117">BM28+1</f>
        <v>46399</v>
      </c>
      <c r="BO28" s="1082">
        <f t="shared" ref="BO28" si="118">BN28+1</f>
        <v>46400</v>
      </c>
      <c r="BP28" s="1082">
        <f t="shared" ref="BP28" si="119">BO28+1</f>
        <v>46401</v>
      </c>
      <c r="BQ28" s="1082">
        <f t="shared" ref="BQ28" si="120">BP28+1</f>
        <v>46402</v>
      </c>
      <c r="BR28" s="1082">
        <f t="shared" ref="BR28" si="121">BQ28+1</f>
        <v>46403</v>
      </c>
      <c r="BS28" s="1082">
        <f t="shared" ref="BS28" si="122">BR28+1</f>
        <v>46404</v>
      </c>
      <c r="BT28" s="851"/>
      <c r="BU28" s="1081"/>
      <c r="BV28" s="851"/>
      <c r="BW28" s="834"/>
      <c r="BX28" s="834"/>
      <c r="BY28" s="896"/>
      <c r="BZ28" s="1085">
        <f>DATE($BZ25,$CA25,DAY($CB25))</f>
        <v>46454</v>
      </c>
      <c r="CA28" s="1082">
        <f t="shared" ref="CA28" si="123">BZ28+1</f>
        <v>46455</v>
      </c>
      <c r="CB28" s="1082">
        <f t="shared" ref="CB28" si="124">CA28+1</f>
        <v>46456</v>
      </c>
      <c r="CC28" s="1082">
        <f t="shared" ref="CC28" si="125">CB28+1</f>
        <v>46457</v>
      </c>
      <c r="CD28" s="1082">
        <f t="shared" ref="CD28" si="126">CC28+1</f>
        <v>46458</v>
      </c>
      <c r="CE28" s="1082">
        <f t="shared" ref="CE28" si="127">CD28+1</f>
        <v>46459</v>
      </c>
      <c r="CF28" s="1082">
        <f t="shared" ref="CF28" si="128">CE28+1</f>
        <v>46460</v>
      </c>
      <c r="CG28" s="851"/>
      <c r="CH28" s="1081"/>
      <c r="CI28" s="851"/>
      <c r="CJ28" s="834"/>
      <c r="CK28" s="896"/>
      <c r="CL28" s="1085">
        <f>DATE($CL25,$CM25,DAY($CN25))</f>
        <v>46510</v>
      </c>
      <c r="CM28" s="1082">
        <f t="shared" ref="CM28" si="129">CL28+1</f>
        <v>46511</v>
      </c>
      <c r="CN28" s="1082">
        <f t="shared" ref="CN28" si="130">CM28+1</f>
        <v>46512</v>
      </c>
      <c r="CO28" s="1082">
        <f t="shared" ref="CO28" si="131">CN28+1</f>
        <v>46513</v>
      </c>
      <c r="CP28" s="1082">
        <f t="shared" ref="CP28" si="132">CO28+1</f>
        <v>46514</v>
      </c>
      <c r="CQ28" s="1082">
        <f t="shared" ref="CQ28" si="133">CP28+1</f>
        <v>46515</v>
      </c>
      <c r="CR28" s="1082">
        <f t="shared" ref="CR28" si="134">CQ28+1</f>
        <v>46516</v>
      </c>
      <c r="CS28" s="851"/>
      <c r="CT28" s="1081"/>
      <c r="CU28" s="851"/>
      <c r="CV28" s="834"/>
    </row>
    <row r="29" spans="1:100" ht="13.5" customHeight="1">
      <c r="B29" s="852" t="s">
        <v>1353</v>
      </c>
      <c r="C29" s="1090">
        <f>IF(I11&lt;$G$8,I11+1,"")</f>
        <v>46118</v>
      </c>
      <c r="D29" s="1091">
        <f t="shared" ref="D29:I29" si="135">IF(C26&lt;$G$8,C29+1,"")</f>
        <v>46119</v>
      </c>
      <c r="E29" s="1091">
        <f t="shared" si="135"/>
        <v>46120</v>
      </c>
      <c r="F29" s="1091">
        <f t="shared" si="135"/>
        <v>46121</v>
      </c>
      <c r="G29" s="1091">
        <f t="shared" si="135"/>
        <v>46122</v>
      </c>
      <c r="H29" s="1091">
        <f t="shared" si="135"/>
        <v>46123</v>
      </c>
      <c r="I29" s="1093">
        <f t="shared" si="135"/>
        <v>46124</v>
      </c>
      <c r="J29" s="855" t="s">
        <v>1354</v>
      </c>
      <c r="K29" s="856">
        <f>+COUNTIFS(C30:I30,"土",C34:I34,"")+COUNTIFS(C30:I30,"日",C34:I34,"")+COUNTIFS(祝日,C26)+COUNTIFS(祝日,D26)+COUNTIFS(祝日,E26)+COUNTIFS(祝日,F26)+COUNTIFS(祝日,G26)</f>
        <v>2</v>
      </c>
      <c r="M29" s="834"/>
      <c r="N29" s="852" t="s">
        <v>1353</v>
      </c>
      <c r="O29" s="1090">
        <f>IF(U11&lt;$G$8,U11+1,"")</f>
        <v>46174</v>
      </c>
      <c r="P29" s="1091">
        <f t="shared" ref="P29" si="136">IF(O26&lt;$G$8,O29+1,"")</f>
        <v>46175</v>
      </c>
      <c r="Q29" s="1091">
        <f t="shared" ref="Q29" si="137">IF(P26&lt;$G$8,P29+1,"")</f>
        <v>46176</v>
      </c>
      <c r="R29" s="1091">
        <f t="shared" ref="R29" si="138">IF(Q26&lt;$G$8,Q29+1,"")</f>
        <v>46177</v>
      </c>
      <c r="S29" s="1091">
        <f t="shared" ref="S29" si="139">IF(R26&lt;$G$8,R29+1,"")</f>
        <v>46178</v>
      </c>
      <c r="T29" s="1091">
        <f t="shared" ref="T29" si="140">IF(S26&lt;$G$8,S29+1,"")</f>
        <v>46179</v>
      </c>
      <c r="U29" s="1093">
        <f t="shared" ref="U29" si="141">IF(T26&lt;$G$8,T29+1,"")</f>
        <v>46180</v>
      </c>
      <c r="V29" s="855" t="s">
        <v>1354</v>
      </c>
      <c r="W29" s="856">
        <f>+COUNTIFS(O30:U30,"土",O34:U34,"")+COUNTIFS(O30:U30,"日",O34:U34,"")+COUNTIFS(祝日,O26)+COUNTIFS(祝日,P26)+COUNTIFS(祝日,Q26)+COUNTIFS(祝日,R26)+COUNTIFS(祝日,S26)</f>
        <v>2</v>
      </c>
      <c r="AA29" s="852" t="s">
        <v>1353</v>
      </c>
      <c r="AB29" s="1090">
        <f>IF(AH11&lt;$G$8,AH14+1,"")</f>
        <v>46230</v>
      </c>
      <c r="AC29" s="1091">
        <f t="shared" ref="AC29:AH29" si="142">IF(AB26&lt;$G$8,AB29+1,"")</f>
        <v>46231</v>
      </c>
      <c r="AD29" s="1091">
        <f t="shared" si="142"/>
        <v>46232</v>
      </c>
      <c r="AE29" s="1091">
        <f t="shared" si="142"/>
        <v>46233</v>
      </c>
      <c r="AF29" s="1091">
        <f t="shared" si="142"/>
        <v>46234</v>
      </c>
      <c r="AG29" s="1091">
        <f t="shared" si="142"/>
        <v>46235</v>
      </c>
      <c r="AH29" s="1091">
        <f t="shared" si="142"/>
        <v>46236</v>
      </c>
      <c r="AI29" s="855" t="s">
        <v>1354</v>
      </c>
      <c r="AJ29" s="856">
        <f>+COUNTIFS(AB30:AH30,"土",AB34:AH34,"")+COUNTIFS(AB30:AH30,"日",AB34:AH34,"")+COUNTIFS(祝日,AB26)+COUNTIFS(祝日,AC26)+COUNTIFS(祝日,AD26)+COUNTIFS(祝日,AE26)+COUNTIFS(祝日,AF26)</f>
        <v>2</v>
      </c>
      <c r="AL29" s="834"/>
      <c r="AM29" s="852" t="s">
        <v>1353</v>
      </c>
      <c r="AN29" s="1090">
        <f>IF(AT11&lt;$G$8,AT14+1,"")</f>
        <v>46286</v>
      </c>
      <c r="AO29" s="1091">
        <f t="shared" ref="AO29:AT29" si="143">IF(AN26&lt;$G$8,AN29+1,"")</f>
        <v>46287</v>
      </c>
      <c r="AP29" s="1091">
        <f t="shared" si="143"/>
        <v>46288</v>
      </c>
      <c r="AQ29" s="1091">
        <f t="shared" si="143"/>
        <v>46289</v>
      </c>
      <c r="AR29" s="1091">
        <f t="shared" si="143"/>
        <v>46290</v>
      </c>
      <c r="AS29" s="1091">
        <f t="shared" si="143"/>
        <v>46291</v>
      </c>
      <c r="AT29" s="1091">
        <f t="shared" si="143"/>
        <v>46292</v>
      </c>
      <c r="AU29" s="855" t="s">
        <v>1354</v>
      </c>
      <c r="AV29" s="856">
        <f>+COUNTIFS(AN30:AT30,"土",AN34:AT34,"")+COUNTIFS(AN30:AT30,"日",AN34:AT34,"")+COUNTIFS(祝日,AN26)+COUNTIFS(祝日,AO26)+COUNTIFS(祝日,AP26)+COUNTIFS(祝日,AQ26)+COUNTIFS(祝日,AR26)</f>
        <v>5</v>
      </c>
      <c r="AZ29" s="852" t="s">
        <v>1353</v>
      </c>
      <c r="BA29" s="1090">
        <f>IF(BG11&lt;$G$8,BG14+1,"")</f>
        <v>46342</v>
      </c>
      <c r="BB29" s="1091">
        <f t="shared" ref="BB29:BG29" si="144">IF(BA26&lt;$G$8,BA29+1,"")</f>
        <v>46343</v>
      </c>
      <c r="BC29" s="1091">
        <f t="shared" si="144"/>
        <v>46344</v>
      </c>
      <c r="BD29" s="1091">
        <f t="shared" si="144"/>
        <v>46345</v>
      </c>
      <c r="BE29" s="1091">
        <f t="shared" si="144"/>
        <v>46346</v>
      </c>
      <c r="BF29" s="1091">
        <f t="shared" si="144"/>
        <v>46347</v>
      </c>
      <c r="BG29" s="1091">
        <f t="shared" si="144"/>
        <v>46348</v>
      </c>
      <c r="BH29" s="855" t="s">
        <v>1354</v>
      </c>
      <c r="BI29" s="856">
        <f>+COUNTIFS(BA30:BG30,"土",BA34:BG34,"")+COUNTIFS(BA30:BG30,"日",BA34:BG34,"")+COUNTIFS(祝日,BA26)+COUNTIFS(祝日,BB26)+COUNTIFS(祝日,BC26)+COUNTIFS(祝日,BD26)+COUNTIFS(祝日,BE26)</f>
        <v>0</v>
      </c>
      <c r="BK29" s="834"/>
      <c r="BL29" s="852" t="s">
        <v>1353</v>
      </c>
      <c r="BM29" s="1090">
        <f>IF(BS11&lt;$G$8,BS14+1,"")</f>
        <v>46398</v>
      </c>
      <c r="BN29" s="1091">
        <f t="shared" ref="BN29:BS29" si="145">IF(BM26&lt;$G$8,BM29+1,"")</f>
        <v>46399</v>
      </c>
      <c r="BO29" s="1091">
        <f t="shared" si="145"/>
        <v>46400</v>
      </c>
      <c r="BP29" s="1091">
        <f t="shared" si="145"/>
        <v>46401</v>
      </c>
      <c r="BQ29" s="1091">
        <f t="shared" si="145"/>
        <v>46402</v>
      </c>
      <c r="BR29" s="1091">
        <f t="shared" si="145"/>
        <v>46403</v>
      </c>
      <c r="BS29" s="1091">
        <f t="shared" si="145"/>
        <v>46404</v>
      </c>
      <c r="BT29" s="855" t="s">
        <v>1354</v>
      </c>
      <c r="BU29" s="856">
        <f>+COUNTIFS(BM30:BS30,"土",BM34:BS34,"")+COUNTIFS(BM30:BS30,"日",BM34:BS34,"")+COUNTIFS(祝日,BM26)+COUNTIFS(祝日,BN26)+COUNTIFS(祝日,BO26)+COUNTIFS(祝日,BP26)+COUNTIFS(祝日,BQ26)</f>
        <v>3</v>
      </c>
      <c r="BY29" s="852" t="s">
        <v>1353</v>
      </c>
      <c r="BZ29" s="1090">
        <f>IF(CF11&lt;$G$8,CF14+1,"")</f>
        <v>46454</v>
      </c>
      <c r="CA29" s="1091">
        <f t="shared" ref="CA29:CF29" si="146">IF(BZ26&lt;$G$8,BZ29+1,"")</f>
        <v>46455</v>
      </c>
      <c r="CB29" s="1091">
        <f t="shared" si="146"/>
        <v>46456</v>
      </c>
      <c r="CC29" s="1091">
        <f t="shared" si="146"/>
        <v>46457</v>
      </c>
      <c r="CD29" s="1091">
        <f t="shared" si="146"/>
        <v>46458</v>
      </c>
      <c r="CE29" s="1091">
        <f t="shared" si="146"/>
        <v>46459</v>
      </c>
      <c r="CF29" s="1091">
        <f t="shared" si="146"/>
        <v>46460</v>
      </c>
      <c r="CG29" s="855" t="s">
        <v>1354</v>
      </c>
      <c r="CH29" s="856">
        <f>+COUNTIFS(BZ30:CF30,"土",BZ34:CF34,"")+COUNTIFS(BZ30:CF30,"日",BZ34:CF34,"")+COUNTIFS(祝日,BZ26)+COUNTIFS(祝日,CA26)+COUNTIFS(祝日,CB26)+COUNTIFS(祝日,CC26)+COUNTIFS(祝日,CD26)</f>
        <v>2</v>
      </c>
      <c r="CJ29" s="834"/>
      <c r="CK29" s="852" t="s">
        <v>1353</v>
      </c>
      <c r="CL29" s="1090" t="str">
        <f>IF(CR11&lt;$G$8,CR14+1,"")</f>
        <v/>
      </c>
      <c r="CM29" s="1091" t="str">
        <f t="shared" ref="CM29:CR29" si="147">IF(CL26&lt;$G$8,CL29+1,"")</f>
        <v/>
      </c>
      <c r="CN29" s="1091" t="str">
        <f t="shared" si="147"/>
        <v/>
      </c>
      <c r="CO29" s="1091" t="str">
        <f t="shared" si="147"/>
        <v/>
      </c>
      <c r="CP29" s="1091" t="str">
        <f t="shared" si="147"/>
        <v/>
      </c>
      <c r="CQ29" s="1091" t="str">
        <f t="shared" si="147"/>
        <v/>
      </c>
      <c r="CR29" s="1091" t="str">
        <f t="shared" si="147"/>
        <v/>
      </c>
      <c r="CS29" s="855" t="s">
        <v>1354</v>
      </c>
      <c r="CT29" s="856">
        <f>+COUNTIFS(CL30:CR30,"土",CL34:CR34,"")+COUNTIFS(CL30:CR30,"日",CL34:CR34,"")+COUNTIFS(祝日,CL26)+COUNTIFS(祝日,CM26)+COUNTIFS(祝日,CN26)+COUNTIFS(祝日,CO26)+COUNTIFS(祝日,CP26)</f>
        <v>3</v>
      </c>
    </row>
    <row r="30" spans="1:100" ht="13.5" customHeight="1">
      <c r="B30" s="852" t="s">
        <v>1355</v>
      </c>
      <c r="C30" s="1092" t="str">
        <f>IF(C29="","","月")</f>
        <v>月</v>
      </c>
      <c r="D30" s="1092" t="str">
        <f>IF(D29="","","火")</f>
        <v>火</v>
      </c>
      <c r="E30" s="1092" t="str">
        <f>IF(E29="","","水")</f>
        <v>水</v>
      </c>
      <c r="F30" s="1092" t="str">
        <f>IF(F29="","","木")</f>
        <v>木</v>
      </c>
      <c r="G30" s="1092" t="str">
        <f>IF(G29="","","金")</f>
        <v>金</v>
      </c>
      <c r="H30" s="1092" t="str">
        <f>IF(H29="","","土")</f>
        <v>土</v>
      </c>
      <c r="I30" s="1092" t="str">
        <f>IF(I29="","","日")</f>
        <v>日</v>
      </c>
      <c r="J30" s="855" t="s">
        <v>1356</v>
      </c>
      <c r="K30" s="856">
        <f>+COUNTIF(C34:I34,"夏休")+COUNTIF(C34:I34,"冬休")+COUNTIF(C34:I34,"中止")</f>
        <v>0</v>
      </c>
      <c r="L30" s="832">
        <f>+COUNTIF(H34:I34,"夏休")+COUNTIF(H34:I34,"冬休")+COUNTIF(H34:I34,"中止")</f>
        <v>0</v>
      </c>
      <c r="M30" s="834"/>
      <c r="N30" s="852" t="s">
        <v>1355</v>
      </c>
      <c r="O30" s="1092" t="str">
        <f>IF(O29="","","月")</f>
        <v>月</v>
      </c>
      <c r="P30" s="1092" t="str">
        <f>IF(P29="","","火")</f>
        <v>火</v>
      </c>
      <c r="Q30" s="1092" t="str">
        <f>IF(Q29="","","水")</f>
        <v>水</v>
      </c>
      <c r="R30" s="1092" t="str">
        <f>IF(R29="","","木")</f>
        <v>木</v>
      </c>
      <c r="S30" s="1092" t="str">
        <f>IF(S29="","","金")</f>
        <v>金</v>
      </c>
      <c r="T30" s="1092" t="str">
        <f>IF(T29="","","土")</f>
        <v>土</v>
      </c>
      <c r="U30" s="1092" t="str">
        <f>IF(U29="","","日")</f>
        <v>日</v>
      </c>
      <c r="V30" s="855" t="s">
        <v>1356</v>
      </c>
      <c r="W30" s="856">
        <f>+COUNTIF(O34:U34,"夏休")+COUNTIF(O34:U34,"冬休")+COUNTIF(O34:U34,"中止")</f>
        <v>0</v>
      </c>
      <c r="X30" s="832">
        <f>+COUNTIF(T34:U34,"夏休")+COUNTIF(T34:U34,"冬休")+COUNTIF(T34:U34,"中止")</f>
        <v>0</v>
      </c>
      <c r="AA30" s="852" t="s">
        <v>1355</v>
      </c>
      <c r="AB30" s="1092" t="str">
        <f>IF(AB29="","","月")</f>
        <v>月</v>
      </c>
      <c r="AC30" s="1092" t="str">
        <f>IF(AC29="","","火")</f>
        <v>火</v>
      </c>
      <c r="AD30" s="1092" t="str">
        <f>IF(AD29="","","水")</f>
        <v>水</v>
      </c>
      <c r="AE30" s="1092" t="str">
        <f>IF(AE29="","","木")</f>
        <v>木</v>
      </c>
      <c r="AF30" s="1092" t="str">
        <f>IF(AF29="","","金")</f>
        <v>金</v>
      </c>
      <c r="AG30" s="1092" t="str">
        <f>IF(AG29="","","土")</f>
        <v>土</v>
      </c>
      <c r="AH30" s="1092" t="str">
        <f>IF(AH29="","","日")</f>
        <v>日</v>
      </c>
      <c r="AI30" s="855" t="s">
        <v>1356</v>
      </c>
      <c r="AJ30" s="856">
        <f>+COUNTIF(AB34:AH34,"夏休")+COUNTIF(AB34:AH34,"冬休")+COUNTIF(AB34:AH34,"中止")</f>
        <v>0</v>
      </c>
      <c r="AK30" s="832">
        <f>+COUNTIF(AG34:AH34,"夏休")+COUNTIF(AG34:AH34,"冬休")+COUNTIF(AG34:AH34,"中止")</f>
        <v>0</v>
      </c>
      <c r="AL30" s="834"/>
      <c r="AM30" s="852" t="s">
        <v>1355</v>
      </c>
      <c r="AN30" s="1092" t="str">
        <f>IF(AN29="","","月")</f>
        <v>月</v>
      </c>
      <c r="AO30" s="1092" t="str">
        <f>IF(AO29="","","火")</f>
        <v>火</v>
      </c>
      <c r="AP30" s="1092" t="str">
        <f>IF(AP29="","","水")</f>
        <v>水</v>
      </c>
      <c r="AQ30" s="1092" t="str">
        <f>IF(AQ29="","","木")</f>
        <v>木</v>
      </c>
      <c r="AR30" s="1092" t="str">
        <f>IF(AR29="","","金")</f>
        <v>金</v>
      </c>
      <c r="AS30" s="1092" t="str">
        <f>IF(AS29="","","土")</f>
        <v>土</v>
      </c>
      <c r="AT30" s="1092" t="str">
        <f>IF(AT29="","","日")</f>
        <v>日</v>
      </c>
      <c r="AU30" s="855" t="s">
        <v>1356</v>
      </c>
      <c r="AV30" s="856">
        <f>+COUNTIF(AN34:AT34,"夏休")+COUNTIF(AN34:AT34,"冬休")+COUNTIF(AN34:AT34,"中止")</f>
        <v>0</v>
      </c>
      <c r="AW30" s="832">
        <f>+COUNTIF(AS34:AT34,"夏休")+COUNTIF(AS34:AT34,"冬休")+COUNTIF(AS34:AT34,"中止")</f>
        <v>0</v>
      </c>
      <c r="AZ30" s="852" t="s">
        <v>1355</v>
      </c>
      <c r="BA30" s="1092" t="str">
        <f>IF(BA29="","","月")</f>
        <v>月</v>
      </c>
      <c r="BB30" s="1092" t="str">
        <f>IF(BB29="","","火")</f>
        <v>火</v>
      </c>
      <c r="BC30" s="1092" t="str">
        <f>IF(BC29="","","水")</f>
        <v>水</v>
      </c>
      <c r="BD30" s="1092" t="str">
        <f>IF(BD29="","","木")</f>
        <v>木</v>
      </c>
      <c r="BE30" s="1092" t="str">
        <f>IF(BE29="","","金")</f>
        <v>金</v>
      </c>
      <c r="BF30" s="1092" t="str">
        <f>IF(BF29="","","土")</f>
        <v>土</v>
      </c>
      <c r="BG30" s="1092" t="str">
        <f>IF(BG29="","","日")</f>
        <v>日</v>
      </c>
      <c r="BH30" s="855" t="s">
        <v>1356</v>
      </c>
      <c r="BI30" s="856">
        <f>+COUNTIF(BA34:BG34,"夏休")+COUNTIF(BA34:BG34,"冬休")+COUNTIF(BA34:BG34,"中止")</f>
        <v>0</v>
      </c>
      <c r="BJ30" s="832">
        <f>+COUNTIF(BF34:BG34,"夏休")+COUNTIF(BF34:BG34,"冬休")+COUNTIF(BF34:BG34,"中止")</f>
        <v>0</v>
      </c>
      <c r="BK30" s="834"/>
      <c r="BL30" s="852" t="s">
        <v>1355</v>
      </c>
      <c r="BM30" s="1092" t="str">
        <f>IF(BM29="","","月")</f>
        <v>月</v>
      </c>
      <c r="BN30" s="1092" t="str">
        <f>IF(BN29="","","火")</f>
        <v>火</v>
      </c>
      <c r="BO30" s="1092" t="str">
        <f>IF(BO29="","","水")</f>
        <v>水</v>
      </c>
      <c r="BP30" s="1092" t="str">
        <f>IF(BP29="","","木")</f>
        <v>木</v>
      </c>
      <c r="BQ30" s="1092" t="str">
        <f>IF(BQ29="","","金")</f>
        <v>金</v>
      </c>
      <c r="BR30" s="1092" t="str">
        <f>IF(BR29="","","土")</f>
        <v>土</v>
      </c>
      <c r="BS30" s="1092" t="str">
        <f>IF(BS29="","","日")</f>
        <v>日</v>
      </c>
      <c r="BT30" s="855" t="s">
        <v>1356</v>
      </c>
      <c r="BU30" s="856">
        <f>+COUNTIF(BM34:BS34,"夏休")+COUNTIF(BM34:BS34,"冬休")+COUNTIF(BM34:BS34,"中止")</f>
        <v>0</v>
      </c>
      <c r="BV30" s="832">
        <f>+COUNTIF(BR34:BS34,"夏休")+COUNTIF(BR34:BS34,"冬休")+COUNTIF(BR34:BS34,"中止")</f>
        <v>0</v>
      </c>
      <c r="BY30" s="852" t="s">
        <v>1355</v>
      </c>
      <c r="BZ30" s="1092" t="str">
        <f>IF(BZ29="","","月")</f>
        <v>月</v>
      </c>
      <c r="CA30" s="1092" t="str">
        <f>IF(CA29="","","火")</f>
        <v>火</v>
      </c>
      <c r="CB30" s="1092" t="str">
        <f>IF(CB29="","","水")</f>
        <v>水</v>
      </c>
      <c r="CC30" s="1092" t="str">
        <f>IF(CC29="","","木")</f>
        <v>木</v>
      </c>
      <c r="CD30" s="1092" t="str">
        <f>IF(CD29="","","金")</f>
        <v>金</v>
      </c>
      <c r="CE30" s="1092" t="str">
        <f>IF(CE29="","","土")</f>
        <v>土</v>
      </c>
      <c r="CF30" s="1092" t="str">
        <f>IF(CF29="","","日")</f>
        <v>日</v>
      </c>
      <c r="CG30" s="855" t="s">
        <v>1356</v>
      </c>
      <c r="CH30" s="856">
        <f>+COUNTIF(BZ34:CF34,"夏休")+COUNTIF(BZ34:CF34,"冬休")+COUNTIF(BZ34:CF34,"中止")</f>
        <v>0</v>
      </c>
      <c r="CI30" s="832">
        <f>+COUNTIF(CE34:CF34,"夏休")+COUNTIF(CE34:CF34,"冬休")+COUNTIF(CE34:CF34,"中止")</f>
        <v>0</v>
      </c>
      <c r="CJ30" s="834"/>
      <c r="CK30" s="852" t="s">
        <v>1355</v>
      </c>
      <c r="CL30" s="1092" t="str">
        <f>IF(CL29="","","月")</f>
        <v/>
      </c>
      <c r="CM30" s="1092" t="str">
        <f>IF(CM29="","","火")</f>
        <v/>
      </c>
      <c r="CN30" s="1092" t="str">
        <f>IF(CN29="","","水")</f>
        <v/>
      </c>
      <c r="CO30" s="1092" t="str">
        <f>IF(CO29="","","木")</f>
        <v/>
      </c>
      <c r="CP30" s="1092" t="str">
        <f>IF(CP29="","","金")</f>
        <v/>
      </c>
      <c r="CQ30" s="1092" t="str">
        <f>IF(CQ29="","","土")</f>
        <v/>
      </c>
      <c r="CR30" s="1092" t="str">
        <f>IF(CR29="","","日")</f>
        <v/>
      </c>
      <c r="CS30" s="855" t="s">
        <v>1356</v>
      </c>
      <c r="CT30" s="856">
        <f>+COUNTIF(CL34:CR34,"夏休")+COUNTIF(CL34:CR34,"冬休")+COUNTIF(CL34:CR34,"中止")</f>
        <v>0</v>
      </c>
      <c r="CU30" s="832">
        <f>+COUNTIF(CQ34:CR34,"夏休")+COUNTIF(CQ34:CR34,"冬休")+COUNTIF(CQ34:CR34,"中止")</f>
        <v>0</v>
      </c>
    </row>
    <row r="31" spans="1:100">
      <c r="B31" s="2427" t="s">
        <v>1357</v>
      </c>
      <c r="C31" s="2430"/>
      <c r="D31" s="2424"/>
      <c r="E31" s="2424"/>
      <c r="F31" s="2424"/>
      <c r="G31" s="2424"/>
      <c r="H31" s="2424"/>
      <c r="I31" s="2424"/>
      <c r="J31" s="857" t="s">
        <v>1358</v>
      </c>
      <c r="K31" s="858">
        <f>COUNT(C29:I29)-K30</f>
        <v>7</v>
      </c>
      <c r="L31" s="859"/>
      <c r="M31" s="834"/>
      <c r="N31" s="2427" t="s">
        <v>1357</v>
      </c>
      <c r="O31" s="2439"/>
      <c r="P31" s="2424"/>
      <c r="Q31" s="2424"/>
      <c r="R31" s="2424"/>
      <c r="S31" s="2424"/>
      <c r="T31" s="2424"/>
      <c r="U31" s="2433"/>
      <c r="V31" s="857" t="s">
        <v>1358</v>
      </c>
      <c r="W31" s="858">
        <f>COUNT(O29:U29)-W30</f>
        <v>7</v>
      </c>
      <c r="X31" s="859"/>
      <c r="AA31" s="2427" t="s">
        <v>1357</v>
      </c>
      <c r="AB31" s="2439"/>
      <c r="AC31" s="2424"/>
      <c r="AD31" s="2424"/>
      <c r="AE31" s="2424"/>
      <c r="AF31" s="2424"/>
      <c r="AG31" s="2424"/>
      <c r="AH31" s="2433"/>
      <c r="AI31" s="857" t="s">
        <v>1358</v>
      </c>
      <c r="AJ31" s="858">
        <f>COUNT(AB29:AH29)-AJ30</f>
        <v>7</v>
      </c>
      <c r="AK31" s="859"/>
      <c r="AL31" s="834"/>
      <c r="AM31" s="2427" t="s">
        <v>1357</v>
      </c>
      <c r="AN31" s="2439"/>
      <c r="AO31" s="2424"/>
      <c r="AP31" s="2424"/>
      <c r="AQ31" s="2424"/>
      <c r="AR31" s="2424"/>
      <c r="AS31" s="2424"/>
      <c r="AT31" s="2433"/>
      <c r="AU31" s="857" t="s">
        <v>1358</v>
      </c>
      <c r="AV31" s="858">
        <f>COUNT(AN29:AT29)-AV30</f>
        <v>7</v>
      </c>
      <c r="AW31" s="859"/>
      <c r="AZ31" s="2427" t="s">
        <v>1357</v>
      </c>
      <c r="BA31" s="2439"/>
      <c r="BB31" s="2424"/>
      <c r="BC31" s="2424"/>
      <c r="BD31" s="2424"/>
      <c r="BE31" s="2424"/>
      <c r="BF31" s="2424"/>
      <c r="BG31" s="2433"/>
      <c r="BH31" s="857" t="s">
        <v>1358</v>
      </c>
      <c r="BI31" s="858">
        <f>COUNT(BA29:BG29)-BI30</f>
        <v>7</v>
      </c>
      <c r="BJ31" s="859"/>
      <c r="BK31" s="834"/>
      <c r="BL31" s="2427" t="s">
        <v>1357</v>
      </c>
      <c r="BM31" s="2439"/>
      <c r="BN31" s="2424"/>
      <c r="BO31" s="2424"/>
      <c r="BP31" s="2424"/>
      <c r="BQ31" s="2424"/>
      <c r="BR31" s="2424"/>
      <c r="BS31" s="2433"/>
      <c r="BT31" s="857" t="s">
        <v>1358</v>
      </c>
      <c r="BU31" s="858">
        <f>COUNT(BM29:BS29)-BU30</f>
        <v>7</v>
      </c>
      <c r="BV31" s="859"/>
      <c r="BY31" s="2427" t="s">
        <v>1357</v>
      </c>
      <c r="BZ31" s="2439"/>
      <c r="CA31" s="2424"/>
      <c r="CB31" s="2424"/>
      <c r="CC31" s="2424"/>
      <c r="CD31" s="2424"/>
      <c r="CE31" s="2424"/>
      <c r="CF31" s="2433"/>
      <c r="CG31" s="857" t="s">
        <v>1358</v>
      </c>
      <c r="CH31" s="858">
        <f>COUNT(BZ29:CF29)-CH30</f>
        <v>7</v>
      </c>
      <c r="CI31" s="859"/>
      <c r="CJ31" s="834"/>
      <c r="CK31" s="2427" t="s">
        <v>1357</v>
      </c>
      <c r="CL31" s="2439"/>
      <c r="CM31" s="2424"/>
      <c r="CN31" s="2424"/>
      <c r="CO31" s="2424"/>
      <c r="CP31" s="2424"/>
      <c r="CQ31" s="2424"/>
      <c r="CR31" s="2433"/>
      <c r="CS31" s="857" t="s">
        <v>1358</v>
      </c>
      <c r="CT31" s="858">
        <f>COUNT(CL29:CR29)-CT30</f>
        <v>0</v>
      </c>
      <c r="CU31" s="859"/>
    </row>
    <row r="32" spans="1:100">
      <c r="B32" s="2428"/>
      <c r="C32" s="2431"/>
      <c r="D32" s="2425"/>
      <c r="E32" s="2425"/>
      <c r="F32" s="2425"/>
      <c r="G32" s="2425"/>
      <c r="H32" s="2425"/>
      <c r="I32" s="2425"/>
      <c r="J32" s="857" t="s">
        <v>1359</v>
      </c>
      <c r="K32" s="860">
        <f>+COUNTIF(C35:I35,"休")</f>
        <v>2</v>
      </c>
      <c r="M32" s="861"/>
      <c r="N32" s="2428"/>
      <c r="O32" s="2440"/>
      <c r="P32" s="2425"/>
      <c r="Q32" s="2425"/>
      <c r="R32" s="2425"/>
      <c r="S32" s="2425"/>
      <c r="T32" s="2425"/>
      <c r="U32" s="2434"/>
      <c r="V32" s="857" t="s">
        <v>1359</v>
      </c>
      <c r="W32" s="860">
        <f>+COUNTIF(O35:U35,"休")</f>
        <v>0</v>
      </c>
      <c r="AA32" s="2428"/>
      <c r="AB32" s="2440"/>
      <c r="AC32" s="2425"/>
      <c r="AD32" s="2425"/>
      <c r="AE32" s="2425"/>
      <c r="AF32" s="2425"/>
      <c r="AG32" s="2425"/>
      <c r="AH32" s="2434"/>
      <c r="AI32" s="857" t="s">
        <v>1359</v>
      </c>
      <c r="AJ32" s="860">
        <f>+COUNTIF(AB35:AH35,"休")</f>
        <v>0</v>
      </c>
      <c r="AL32" s="861"/>
      <c r="AM32" s="2428"/>
      <c r="AN32" s="2440"/>
      <c r="AO32" s="2425"/>
      <c r="AP32" s="2425"/>
      <c r="AQ32" s="2425"/>
      <c r="AR32" s="2425"/>
      <c r="AS32" s="2425"/>
      <c r="AT32" s="2434"/>
      <c r="AU32" s="857" t="s">
        <v>1359</v>
      </c>
      <c r="AV32" s="860">
        <f>+COUNTIF(AN35:AT35,"休")</f>
        <v>0</v>
      </c>
      <c r="AZ32" s="2428"/>
      <c r="BA32" s="2440"/>
      <c r="BB32" s="2425"/>
      <c r="BC32" s="2425"/>
      <c r="BD32" s="2425"/>
      <c r="BE32" s="2425"/>
      <c r="BF32" s="2425"/>
      <c r="BG32" s="2434"/>
      <c r="BH32" s="857" t="s">
        <v>1359</v>
      </c>
      <c r="BI32" s="860">
        <f>+COUNTIF(BA35:BG35,"休")</f>
        <v>0</v>
      </c>
      <c r="BK32" s="861"/>
      <c r="BL32" s="2428"/>
      <c r="BM32" s="2440"/>
      <c r="BN32" s="2425"/>
      <c r="BO32" s="2425"/>
      <c r="BP32" s="2425"/>
      <c r="BQ32" s="2425"/>
      <c r="BR32" s="2425"/>
      <c r="BS32" s="2434"/>
      <c r="BT32" s="857" t="s">
        <v>1359</v>
      </c>
      <c r="BU32" s="860">
        <f>+COUNTIF(BM35:BS35,"休")</f>
        <v>0</v>
      </c>
      <c r="BY32" s="2428"/>
      <c r="BZ32" s="2440"/>
      <c r="CA32" s="2425"/>
      <c r="CB32" s="2425"/>
      <c r="CC32" s="2425"/>
      <c r="CD32" s="2425"/>
      <c r="CE32" s="2425"/>
      <c r="CF32" s="2434"/>
      <c r="CG32" s="857" t="s">
        <v>1359</v>
      </c>
      <c r="CH32" s="860">
        <f>+COUNTIF(BZ35:CF35,"休")</f>
        <v>0</v>
      </c>
      <c r="CJ32" s="861"/>
      <c r="CK32" s="2428"/>
      <c r="CL32" s="2440"/>
      <c r="CM32" s="2425"/>
      <c r="CN32" s="2425"/>
      <c r="CO32" s="2425"/>
      <c r="CP32" s="2425"/>
      <c r="CQ32" s="2425"/>
      <c r="CR32" s="2434"/>
      <c r="CS32" s="857" t="s">
        <v>1359</v>
      </c>
      <c r="CT32" s="860">
        <f>+COUNTIF(CL35:CR35,"休")</f>
        <v>0</v>
      </c>
    </row>
    <row r="33" spans="1:100" ht="13.5" customHeight="1">
      <c r="B33" s="2429"/>
      <c r="C33" s="2432"/>
      <c r="D33" s="2426"/>
      <c r="E33" s="2426"/>
      <c r="F33" s="2426"/>
      <c r="G33" s="2426"/>
      <c r="H33" s="2426"/>
      <c r="I33" s="2426"/>
      <c r="J33" s="857" t="s">
        <v>1360</v>
      </c>
      <c r="K33" s="862">
        <f>+K32/K31</f>
        <v>0.2857142857142857</v>
      </c>
      <c r="L33" s="863"/>
      <c r="M33" s="834"/>
      <c r="N33" s="2429"/>
      <c r="O33" s="2441"/>
      <c r="P33" s="2426"/>
      <c r="Q33" s="2426"/>
      <c r="R33" s="2426"/>
      <c r="S33" s="2426"/>
      <c r="T33" s="2426"/>
      <c r="U33" s="2435"/>
      <c r="V33" s="857" t="s">
        <v>1360</v>
      </c>
      <c r="W33" s="862">
        <f>+W32/W31</f>
        <v>0</v>
      </c>
      <c r="X33" s="863"/>
      <c r="AA33" s="2429"/>
      <c r="AB33" s="2441"/>
      <c r="AC33" s="2426"/>
      <c r="AD33" s="2426"/>
      <c r="AE33" s="2426"/>
      <c r="AF33" s="2426"/>
      <c r="AG33" s="2426"/>
      <c r="AH33" s="2435"/>
      <c r="AI33" s="857" t="s">
        <v>1360</v>
      </c>
      <c r="AJ33" s="862">
        <f>+AJ32/AJ31</f>
        <v>0</v>
      </c>
      <c r="AK33" s="863"/>
      <c r="AL33" s="834"/>
      <c r="AM33" s="2429"/>
      <c r="AN33" s="2441"/>
      <c r="AO33" s="2426"/>
      <c r="AP33" s="2426"/>
      <c r="AQ33" s="2426"/>
      <c r="AR33" s="2426"/>
      <c r="AS33" s="2426"/>
      <c r="AT33" s="2435"/>
      <c r="AU33" s="857" t="s">
        <v>1360</v>
      </c>
      <c r="AV33" s="862">
        <f>+AV32/AV31</f>
        <v>0</v>
      </c>
      <c r="AW33" s="863"/>
      <c r="AZ33" s="2429"/>
      <c r="BA33" s="2441"/>
      <c r="BB33" s="2426"/>
      <c r="BC33" s="2426"/>
      <c r="BD33" s="2426"/>
      <c r="BE33" s="2426"/>
      <c r="BF33" s="2426"/>
      <c r="BG33" s="2435"/>
      <c r="BH33" s="857" t="s">
        <v>1360</v>
      </c>
      <c r="BI33" s="862">
        <f>+BI32/BI31</f>
        <v>0</v>
      </c>
      <c r="BJ33" s="863"/>
      <c r="BK33" s="834"/>
      <c r="BL33" s="2429"/>
      <c r="BM33" s="2441"/>
      <c r="BN33" s="2426"/>
      <c r="BO33" s="2426"/>
      <c r="BP33" s="2426"/>
      <c r="BQ33" s="2426"/>
      <c r="BR33" s="2426"/>
      <c r="BS33" s="2435"/>
      <c r="BT33" s="857" t="s">
        <v>1360</v>
      </c>
      <c r="BU33" s="862">
        <f>+BU32/BU31</f>
        <v>0</v>
      </c>
      <c r="BV33" s="863"/>
      <c r="BY33" s="2429"/>
      <c r="BZ33" s="2441"/>
      <c r="CA33" s="2426"/>
      <c r="CB33" s="2426"/>
      <c r="CC33" s="2426"/>
      <c r="CD33" s="2426"/>
      <c r="CE33" s="2426"/>
      <c r="CF33" s="2435"/>
      <c r="CG33" s="857" t="s">
        <v>1360</v>
      </c>
      <c r="CH33" s="862">
        <f>+CH32/CH31</f>
        <v>0</v>
      </c>
      <c r="CI33" s="863"/>
      <c r="CJ33" s="834"/>
      <c r="CK33" s="2429"/>
      <c r="CL33" s="2441"/>
      <c r="CM33" s="2426"/>
      <c r="CN33" s="2426"/>
      <c r="CO33" s="2426"/>
      <c r="CP33" s="2426"/>
      <c r="CQ33" s="2426"/>
      <c r="CR33" s="2435"/>
      <c r="CS33" s="857" t="s">
        <v>1360</v>
      </c>
      <c r="CT33" s="862" t="e">
        <f>+CT32/CT31</f>
        <v>#DIV/0!</v>
      </c>
      <c r="CU33" s="863"/>
    </row>
    <row r="34" spans="1:100" ht="13.5" customHeight="1">
      <c r="B34" s="864" t="s">
        <v>1361</v>
      </c>
      <c r="C34" s="865"/>
      <c r="D34" s="865"/>
      <c r="E34" s="865"/>
      <c r="F34" s="865"/>
      <c r="G34" s="865"/>
      <c r="H34" s="865"/>
      <c r="I34" s="865"/>
      <c r="J34" s="857" t="s">
        <v>1362</v>
      </c>
      <c r="K34" s="860">
        <f>+COUNTIF(C36:I36,"*休")</f>
        <v>2</v>
      </c>
      <c r="M34" s="834"/>
      <c r="N34" s="864" t="s">
        <v>1361</v>
      </c>
      <c r="O34" s="865"/>
      <c r="P34" s="865"/>
      <c r="Q34" s="865"/>
      <c r="R34" s="865"/>
      <c r="S34" s="865"/>
      <c r="T34" s="865"/>
      <c r="U34" s="865"/>
      <c r="V34" s="857" t="s">
        <v>1362</v>
      </c>
      <c r="W34" s="860">
        <f>+COUNTIF(O36:U36,"*休")</f>
        <v>0</v>
      </c>
      <c r="AA34" s="864" t="s">
        <v>1361</v>
      </c>
      <c r="AB34" s="865"/>
      <c r="AC34" s="865"/>
      <c r="AD34" s="865"/>
      <c r="AE34" s="865"/>
      <c r="AF34" s="865"/>
      <c r="AG34" s="865"/>
      <c r="AH34" s="865"/>
      <c r="AI34" s="857" t="s">
        <v>1362</v>
      </c>
      <c r="AJ34" s="860">
        <f>+COUNTIF(AB36:AH36,"*休")</f>
        <v>0</v>
      </c>
      <c r="AL34" s="834"/>
      <c r="AM34" s="864" t="s">
        <v>1361</v>
      </c>
      <c r="AN34" s="865"/>
      <c r="AO34" s="865"/>
      <c r="AP34" s="865"/>
      <c r="AQ34" s="865"/>
      <c r="AR34" s="865"/>
      <c r="AS34" s="865"/>
      <c r="AT34" s="865"/>
      <c r="AU34" s="857" t="s">
        <v>1362</v>
      </c>
      <c r="AV34" s="860">
        <f>+COUNTIF(AN36:AT36,"*休")</f>
        <v>0</v>
      </c>
      <c r="AZ34" s="864" t="s">
        <v>1361</v>
      </c>
      <c r="BA34" s="865"/>
      <c r="BB34" s="865"/>
      <c r="BC34" s="865"/>
      <c r="BD34" s="865"/>
      <c r="BE34" s="865"/>
      <c r="BF34" s="865" t="s">
        <v>1363</v>
      </c>
      <c r="BG34" s="865" t="s">
        <v>1363</v>
      </c>
      <c r="BH34" s="857" t="s">
        <v>1362</v>
      </c>
      <c r="BI34" s="860">
        <f>+COUNTIF(BA36:BG36,"*休")</f>
        <v>0</v>
      </c>
      <c r="BK34" s="834"/>
      <c r="BL34" s="864" t="s">
        <v>1361</v>
      </c>
      <c r="BM34" s="865"/>
      <c r="BN34" s="865"/>
      <c r="BO34" s="865"/>
      <c r="BP34" s="865"/>
      <c r="BQ34" s="865"/>
      <c r="BR34" s="865"/>
      <c r="BS34" s="865"/>
      <c r="BT34" s="857" t="s">
        <v>1362</v>
      </c>
      <c r="BU34" s="860">
        <f>+COUNTIF(BM36:BS36,"*休")</f>
        <v>0</v>
      </c>
      <c r="BY34" s="864" t="s">
        <v>1361</v>
      </c>
      <c r="BZ34" s="865"/>
      <c r="CA34" s="865"/>
      <c r="CB34" s="865"/>
      <c r="CC34" s="865"/>
      <c r="CD34" s="865"/>
      <c r="CE34" s="865"/>
      <c r="CF34" s="865"/>
      <c r="CG34" s="857" t="s">
        <v>1362</v>
      </c>
      <c r="CH34" s="860">
        <f>+COUNTIF(BZ36:CF36,"*休")</f>
        <v>0</v>
      </c>
      <c r="CJ34" s="834"/>
      <c r="CK34" s="864" t="s">
        <v>1361</v>
      </c>
      <c r="CL34" s="865"/>
      <c r="CM34" s="865"/>
      <c r="CN34" s="865"/>
      <c r="CO34" s="865"/>
      <c r="CP34" s="865"/>
      <c r="CQ34" s="865"/>
      <c r="CR34" s="865"/>
      <c r="CS34" s="857" t="s">
        <v>1362</v>
      </c>
      <c r="CT34" s="860">
        <f>+COUNTIF(CL36:CR36,"*休")</f>
        <v>0</v>
      </c>
    </row>
    <row r="35" spans="1:100" ht="13.5" customHeight="1">
      <c r="B35" s="852" t="s">
        <v>1364</v>
      </c>
      <c r="C35" s="865"/>
      <c r="D35" s="865"/>
      <c r="E35" s="865"/>
      <c r="F35" s="865"/>
      <c r="G35" s="865"/>
      <c r="H35" s="865" t="s">
        <v>1640</v>
      </c>
      <c r="I35" s="865" t="s">
        <v>1640</v>
      </c>
      <c r="J35" s="866" t="s">
        <v>1365</v>
      </c>
      <c r="K35" s="867">
        <f>+K34/K31</f>
        <v>0.2857142857142857</v>
      </c>
      <c r="L35" s="863"/>
      <c r="M35" s="834"/>
      <c r="N35" s="852" t="s">
        <v>1364</v>
      </c>
      <c r="O35" s="865"/>
      <c r="P35" s="865"/>
      <c r="Q35" s="865"/>
      <c r="R35" s="865"/>
      <c r="S35" s="865"/>
      <c r="T35" s="865"/>
      <c r="U35" s="865"/>
      <c r="V35" s="866" t="s">
        <v>1365</v>
      </c>
      <c r="W35" s="867">
        <f>+W34/W31</f>
        <v>0</v>
      </c>
      <c r="X35" s="863"/>
      <c r="AA35" s="852" t="s">
        <v>1364</v>
      </c>
      <c r="AB35" s="865"/>
      <c r="AC35" s="865"/>
      <c r="AD35" s="865"/>
      <c r="AE35" s="865"/>
      <c r="AF35" s="865"/>
      <c r="AG35" s="865"/>
      <c r="AH35" s="865"/>
      <c r="AI35" s="866" t="s">
        <v>1365</v>
      </c>
      <c r="AJ35" s="867">
        <f>+AJ34/AJ31</f>
        <v>0</v>
      </c>
      <c r="AK35" s="863"/>
      <c r="AL35" s="834"/>
      <c r="AM35" s="852" t="s">
        <v>1364</v>
      </c>
      <c r="AN35" s="865"/>
      <c r="AO35" s="865"/>
      <c r="AP35" s="865"/>
      <c r="AQ35" s="865"/>
      <c r="AR35" s="865"/>
      <c r="AS35" s="865"/>
      <c r="AT35" s="865"/>
      <c r="AU35" s="866" t="s">
        <v>1365</v>
      </c>
      <c r="AV35" s="867">
        <f>+AV34/AV31</f>
        <v>0</v>
      </c>
      <c r="AW35" s="863"/>
      <c r="AZ35" s="852" t="s">
        <v>1364</v>
      </c>
      <c r="BA35" s="865"/>
      <c r="BB35" s="865"/>
      <c r="BC35" s="865"/>
      <c r="BD35" s="865"/>
      <c r="BE35" s="865"/>
      <c r="BF35" s="865"/>
      <c r="BG35" s="865"/>
      <c r="BH35" s="866" t="s">
        <v>1365</v>
      </c>
      <c r="BI35" s="867">
        <f>+BI34/BI31</f>
        <v>0</v>
      </c>
      <c r="BJ35" s="863"/>
      <c r="BK35" s="834"/>
      <c r="BL35" s="852" t="s">
        <v>1364</v>
      </c>
      <c r="BM35" s="865"/>
      <c r="BN35" s="865"/>
      <c r="BO35" s="865"/>
      <c r="BP35" s="865"/>
      <c r="BQ35" s="865"/>
      <c r="BR35" s="865"/>
      <c r="BS35" s="865"/>
      <c r="BT35" s="866" t="s">
        <v>1365</v>
      </c>
      <c r="BU35" s="867">
        <f>+BU34/BU31</f>
        <v>0</v>
      </c>
      <c r="BV35" s="863"/>
      <c r="BY35" s="852" t="s">
        <v>1364</v>
      </c>
      <c r="BZ35" s="865"/>
      <c r="CA35" s="865"/>
      <c r="CB35" s="865"/>
      <c r="CC35" s="865"/>
      <c r="CD35" s="865"/>
      <c r="CE35" s="865"/>
      <c r="CF35" s="865"/>
      <c r="CG35" s="866" t="s">
        <v>1365</v>
      </c>
      <c r="CH35" s="867">
        <f>+CH34/CH31</f>
        <v>0</v>
      </c>
      <c r="CI35" s="863"/>
      <c r="CJ35" s="834"/>
      <c r="CK35" s="852" t="s">
        <v>1364</v>
      </c>
      <c r="CL35" s="865"/>
      <c r="CM35" s="865"/>
      <c r="CN35" s="865"/>
      <c r="CO35" s="865"/>
      <c r="CP35" s="865"/>
      <c r="CQ35" s="865"/>
      <c r="CR35" s="865"/>
      <c r="CS35" s="866" t="s">
        <v>1365</v>
      </c>
      <c r="CT35" s="867" t="e">
        <f>+CT34/CT31</f>
        <v>#DIV/0!</v>
      </c>
      <c r="CU35" s="863"/>
    </row>
    <row r="36" spans="1:100">
      <c r="B36" s="868" t="s">
        <v>1366</v>
      </c>
      <c r="C36" s="869"/>
      <c r="D36" s="869"/>
      <c r="E36" s="869"/>
      <c r="F36" s="869"/>
      <c r="G36" s="869"/>
      <c r="H36" s="869" t="s">
        <v>1640</v>
      </c>
      <c r="I36" s="869" t="s">
        <v>1640</v>
      </c>
      <c r="J36" s="870" t="s">
        <v>1367</v>
      </c>
      <c r="K36" s="871" t="str">
        <f>IF(H37="","OK",_xlfn.IFS(H35=I35="休","OK",K34&gt;=2,"OK",K34&gt;=2-L30,"OK",K34&lt;2,"NG"))</f>
        <v>OK</v>
      </c>
      <c r="L36" s="863"/>
      <c r="M36" s="861"/>
      <c r="N36" s="868" t="s">
        <v>1366</v>
      </c>
      <c r="O36" s="869"/>
      <c r="P36" s="869"/>
      <c r="Q36" s="869"/>
      <c r="R36" s="869"/>
      <c r="S36" s="869"/>
      <c r="T36" s="869"/>
      <c r="U36" s="869"/>
      <c r="V36" s="870" t="s">
        <v>1367</v>
      </c>
      <c r="W36" s="871" t="str">
        <f>IF(T37="","OK",_xlfn.IFS(T35=U35="休","OK",W34&gt;=2,"OK",W34&gt;=2-X30,"OK",W34&lt;2,"NG"))</f>
        <v>NG</v>
      </c>
      <c r="X36" s="863"/>
      <c r="AA36" s="868" t="s">
        <v>1366</v>
      </c>
      <c r="AB36" s="869"/>
      <c r="AC36" s="869"/>
      <c r="AD36" s="869"/>
      <c r="AE36" s="869"/>
      <c r="AF36" s="869"/>
      <c r="AG36" s="869"/>
      <c r="AH36" s="869"/>
      <c r="AI36" s="870" t="s">
        <v>1367</v>
      </c>
      <c r="AJ36" s="871" t="str">
        <f>IF(AG37="","OK",_xlfn.IFS(AG35=AH35="休","OK",AJ34&gt;=2,"OK",AJ34&gt;=2-AK30,"OK",AJ34&lt;2,"NG"))</f>
        <v>NG</v>
      </c>
      <c r="AK36" s="863"/>
      <c r="AL36" s="861"/>
      <c r="AM36" s="868" t="s">
        <v>1366</v>
      </c>
      <c r="AN36" s="869"/>
      <c r="AO36" s="869"/>
      <c r="AP36" s="869"/>
      <c r="AQ36" s="869"/>
      <c r="AR36" s="869"/>
      <c r="AS36" s="869"/>
      <c r="AT36" s="869"/>
      <c r="AU36" s="870" t="s">
        <v>1367</v>
      </c>
      <c r="AV36" s="871" t="str">
        <f>IF(AS37="","OK",_xlfn.IFS(AS35=AT35="休","OK",AV34&gt;=2,"OK",AV34&gt;=2-AW30,"OK",AV34&lt;2,"NG"))</f>
        <v>NG</v>
      </c>
      <c r="AW36" s="863"/>
      <c r="AZ36" s="868" t="s">
        <v>1366</v>
      </c>
      <c r="BA36" s="869"/>
      <c r="BB36" s="869"/>
      <c r="BC36" s="869"/>
      <c r="BD36" s="869"/>
      <c r="BE36" s="869"/>
      <c r="BF36" s="869"/>
      <c r="BG36" s="869"/>
      <c r="BH36" s="870" t="s">
        <v>1367</v>
      </c>
      <c r="BI36" s="871" t="str">
        <f>IF(BF37="","OK",_xlfn.IFS(BF35=BG35="休","OK",BI34&gt;=2,"OK",BI34&gt;=2-BJ30,"OK",BI34&lt;2,"NG"))</f>
        <v>NG</v>
      </c>
      <c r="BJ36" s="863"/>
      <c r="BK36" s="861"/>
      <c r="BL36" s="868" t="s">
        <v>1366</v>
      </c>
      <c r="BM36" s="869"/>
      <c r="BN36" s="869"/>
      <c r="BO36" s="869"/>
      <c r="BP36" s="869"/>
      <c r="BQ36" s="869"/>
      <c r="BR36" s="869"/>
      <c r="BS36" s="869"/>
      <c r="BT36" s="870" t="s">
        <v>1367</v>
      </c>
      <c r="BU36" s="871" t="str">
        <f>IF(BR37="","OK",_xlfn.IFS(BR35=BS35="休","OK",BU34&gt;=2,"OK",BU34&gt;=2-BV30,"OK",BU34&lt;2,"NG"))</f>
        <v>NG</v>
      </c>
      <c r="BV36" s="863"/>
      <c r="BY36" s="868" t="s">
        <v>1366</v>
      </c>
      <c r="BZ36" s="869"/>
      <c r="CA36" s="869"/>
      <c r="CB36" s="869"/>
      <c r="CC36" s="869"/>
      <c r="CD36" s="869"/>
      <c r="CE36" s="869"/>
      <c r="CF36" s="869"/>
      <c r="CG36" s="870" t="s">
        <v>1367</v>
      </c>
      <c r="CH36" s="871" t="str">
        <f>IF(CE37="","OK",_xlfn.IFS(CE35=CF35="休","OK",CH34&gt;=2,"OK",CH34&gt;=2-CI30,"OK",CH34&lt;2,"NG"))</f>
        <v>NG</v>
      </c>
      <c r="CI36" s="863"/>
      <c r="CJ36" s="861"/>
      <c r="CK36" s="868" t="s">
        <v>1366</v>
      </c>
      <c r="CL36" s="869"/>
      <c r="CM36" s="869"/>
      <c r="CN36" s="869"/>
      <c r="CO36" s="869"/>
      <c r="CP36" s="869"/>
      <c r="CQ36" s="869"/>
      <c r="CR36" s="869"/>
      <c r="CS36" s="870" t="s">
        <v>1367</v>
      </c>
      <c r="CT36" s="871" t="str">
        <f>IF(CQ37="","OK",_xlfn.IFS(CQ35=CR35="休","OK",CT34&gt;=2,"OK",CT34&gt;=2-CU30,"OK",CT34&lt;2,"NG"))</f>
        <v>OK</v>
      </c>
      <c r="CU36" s="863"/>
    </row>
    <row r="37" spans="1:100" hidden="1">
      <c r="C37" s="872" t="str">
        <f>IF(C29="","",IF(C34="","通常",IF(C34="　","通常",C34)))</f>
        <v>通常</v>
      </c>
      <c r="D37" s="872" t="str">
        <f t="shared" ref="D37:I37" si="148">IF(D29="","",IF(D34="","通常",IF(D34="　","通常",D34)))</f>
        <v>通常</v>
      </c>
      <c r="E37" s="872" t="str">
        <f t="shared" si="148"/>
        <v>通常</v>
      </c>
      <c r="F37" s="872" t="str">
        <f t="shared" si="148"/>
        <v>通常</v>
      </c>
      <c r="G37" s="872" t="str">
        <f t="shared" si="148"/>
        <v>通常</v>
      </c>
      <c r="H37" s="872" t="str">
        <f t="shared" si="148"/>
        <v>通常</v>
      </c>
      <c r="I37" s="872" t="str">
        <f t="shared" si="148"/>
        <v>通常</v>
      </c>
      <c r="J37" s="873"/>
      <c r="K37" s="863"/>
      <c r="L37" s="863"/>
      <c r="M37" s="861"/>
      <c r="O37" s="872" t="str">
        <f>IF(O29="","",IF(O34="","通常",IF(O34="　","通常",O34)))</f>
        <v>通常</v>
      </c>
      <c r="P37" s="872" t="str">
        <f t="shared" ref="P37:U37" si="149">IF(P29="","",IF(P34="","通常",IF(P34="　","通常",P34)))</f>
        <v>通常</v>
      </c>
      <c r="Q37" s="872" t="str">
        <f t="shared" si="149"/>
        <v>通常</v>
      </c>
      <c r="R37" s="872" t="str">
        <f t="shared" si="149"/>
        <v>通常</v>
      </c>
      <c r="S37" s="872" t="str">
        <f t="shared" si="149"/>
        <v>通常</v>
      </c>
      <c r="T37" s="872" t="str">
        <f t="shared" si="149"/>
        <v>通常</v>
      </c>
      <c r="U37" s="872" t="str">
        <f t="shared" si="149"/>
        <v>通常</v>
      </c>
      <c r="V37" s="873"/>
      <c r="W37" s="863"/>
      <c r="X37" s="863"/>
      <c r="AB37" s="872" t="str">
        <f>IF(AB29="","",IF(AB34="","通常",IF(AB34="　","通常",AB34)))</f>
        <v>通常</v>
      </c>
      <c r="AC37" s="872" t="str">
        <f t="shared" ref="AC37:AH37" si="150">IF(AC29="","",IF(AC34="","通常",IF(AC34="　","通常",AC34)))</f>
        <v>通常</v>
      </c>
      <c r="AD37" s="872" t="str">
        <f t="shared" si="150"/>
        <v>通常</v>
      </c>
      <c r="AE37" s="872" t="str">
        <f t="shared" si="150"/>
        <v>通常</v>
      </c>
      <c r="AF37" s="872" t="str">
        <f t="shared" ref="AF37" si="151">IF(AF29="","",IF(AF34="","通常",IF(AF34="　","通常",AF34)))</f>
        <v>通常</v>
      </c>
      <c r="AG37" s="872" t="str">
        <f t="shared" si="150"/>
        <v>通常</v>
      </c>
      <c r="AH37" s="872" t="str">
        <f t="shared" si="150"/>
        <v>通常</v>
      </c>
      <c r="AI37" s="873"/>
      <c r="AJ37" s="863"/>
      <c r="AK37" s="863"/>
      <c r="AL37" s="861"/>
      <c r="AN37" s="872" t="str">
        <f>IF(AN29="","",IF(AN34="","通常",IF(AN34="　","通常",AN34)))</f>
        <v>通常</v>
      </c>
      <c r="AO37" s="872" t="str">
        <f t="shared" ref="AO37:AT37" si="152">IF(AO29="","",IF(AO34="","通常",IF(AO34="　","通常",AO34)))</f>
        <v>通常</v>
      </c>
      <c r="AP37" s="872" t="str">
        <f t="shared" si="152"/>
        <v>通常</v>
      </c>
      <c r="AQ37" s="872" t="str">
        <f t="shared" si="152"/>
        <v>通常</v>
      </c>
      <c r="AR37" s="872" t="str">
        <f t="shared" si="152"/>
        <v>通常</v>
      </c>
      <c r="AS37" s="872" t="str">
        <f t="shared" si="152"/>
        <v>通常</v>
      </c>
      <c r="AT37" s="872" t="str">
        <f t="shared" si="152"/>
        <v>通常</v>
      </c>
      <c r="AU37" s="873"/>
      <c r="AV37" s="863"/>
      <c r="AW37" s="863"/>
      <c r="BA37" s="872" t="str">
        <f>IF(BA29="","",IF(BA34="","通常",IF(BA34="　","通常",BA34)))</f>
        <v>通常</v>
      </c>
      <c r="BB37" s="872" t="str">
        <f t="shared" ref="BB37:BG37" si="153">IF(BB29="","",IF(BB34="","通常",IF(BB34="　","通常",BB34)))</f>
        <v>通常</v>
      </c>
      <c r="BC37" s="872" t="str">
        <f t="shared" si="153"/>
        <v>通常</v>
      </c>
      <c r="BD37" s="872" t="str">
        <f t="shared" si="153"/>
        <v>通常</v>
      </c>
      <c r="BE37" s="872" t="str">
        <f t="shared" si="153"/>
        <v>通常</v>
      </c>
      <c r="BF37" s="872" t="str">
        <f t="shared" si="153"/>
        <v>通常</v>
      </c>
      <c r="BG37" s="872" t="str">
        <f t="shared" si="153"/>
        <v>通常</v>
      </c>
      <c r="BH37" s="873"/>
      <c r="BI37" s="863"/>
      <c r="BJ37" s="863"/>
      <c r="BK37" s="861"/>
      <c r="BM37" s="872" t="str">
        <f>IF(BM29="","",IF(BM34="","通常",IF(BM34="　","通常",BM34)))</f>
        <v>通常</v>
      </c>
      <c r="BN37" s="872" t="str">
        <f t="shared" ref="BN37:BS37" si="154">IF(BN29="","",IF(BN34="","通常",IF(BN34="　","通常",BN34)))</f>
        <v>通常</v>
      </c>
      <c r="BO37" s="872" t="str">
        <f t="shared" si="154"/>
        <v>通常</v>
      </c>
      <c r="BP37" s="872" t="str">
        <f t="shared" si="154"/>
        <v>通常</v>
      </c>
      <c r="BQ37" s="872" t="str">
        <f t="shared" si="154"/>
        <v>通常</v>
      </c>
      <c r="BR37" s="872" t="str">
        <f t="shared" si="154"/>
        <v>通常</v>
      </c>
      <c r="BS37" s="872" t="str">
        <f t="shared" si="154"/>
        <v>通常</v>
      </c>
      <c r="BT37" s="873"/>
      <c r="BU37" s="863"/>
      <c r="BV37" s="863"/>
      <c r="BZ37" s="872" t="str">
        <f>IF(BZ29="","",IF(BZ34="","通常",IF(BZ34="　","通常",BZ34)))</f>
        <v>通常</v>
      </c>
      <c r="CA37" s="872" t="str">
        <f t="shared" ref="CA37:CF37" si="155">IF(CA29="","",IF(CA34="","通常",IF(CA34="　","通常",CA34)))</f>
        <v>通常</v>
      </c>
      <c r="CB37" s="872" t="str">
        <f t="shared" si="155"/>
        <v>通常</v>
      </c>
      <c r="CC37" s="872" t="str">
        <f t="shared" si="155"/>
        <v>通常</v>
      </c>
      <c r="CD37" s="872" t="str">
        <f t="shared" si="155"/>
        <v>通常</v>
      </c>
      <c r="CE37" s="872" t="str">
        <f t="shared" si="155"/>
        <v>通常</v>
      </c>
      <c r="CF37" s="872" t="str">
        <f t="shared" si="155"/>
        <v>通常</v>
      </c>
      <c r="CG37" s="873"/>
      <c r="CH37" s="863"/>
      <c r="CI37" s="863"/>
      <c r="CJ37" s="861"/>
      <c r="CL37" s="872" t="str">
        <f>IF(CL29="","",IF(CL34="","通常",IF(CL34="　","通常",CL34)))</f>
        <v/>
      </c>
      <c r="CM37" s="872" t="str">
        <f t="shared" ref="CM37:CR37" si="156">IF(CM29="","",IF(CM34="","通常",IF(CM34="　","通常",CM34)))</f>
        <v/>
      </c>
      <c r="CN37" s="872" t="str">
        <f t="shared" si="156"/>
        <v/>
      </c>
      <c r="CO37" s="872" t="str">
        <f t="shared" si="156"/>
        <v/>
      </c>
      <c r="CP37" s="872" t="str">
        <f t="shared" si="156"/>
        <v/>
      </c>
      <c r="CQ37" s="872" t="str">
        <f t="shared" si="156"/>
        <v/>
      </c>
      <c r="CR37" s="872" t="str">
        <f t="shared" si="156"/>
        <v/>
      </c>
      <c r="CS37" s="873"/>
      <c r="CT37" s="863"/>
      <c r="CU37" s="863"/>
    </row>
    <row r="38" spans="1:100" hidden="1">
      <c r="C38" s="872" t="str">
        <f>IF(C29="","",IF(C34="","通常実績",IF(C34="　","通常実績",C34)))</f>
        <v>通常実績</v>
      </c>
      <c r="D38" s="872" t="str">
        <f t="shared" ref="D38:I38" si="157">IF(D29="","",IF(D34="","通常実績",IF(D34="　","通常実績",D34)))</f>
        <v>通常実績</v>
      </c>
      <c r="E38" s="872" t="str">
        <f t="shared" si="157"/>
        <v>通常実績</v>
      </c>
      <c r="F38" s="872" t="str">
        <f t="shared" si="157"/>
        <v>通常実績</v>
      </c>
      <c r="G38" s="872" t="str">
        <f t="shared" si="157"/>
        <v>通常実績</v>
      </c>
      <c r="H38" s="872" t="str">
        <f t="shared" si="157"/>
        <v>通常実績</v>
      </c>
      <c r="I38" s="872" t="str">
        <f t="shared" si="157"/>
        <v>通常実績</v>
      </c>
      <c r="J38" s="873"/>
      <c r="K38" s="863"/>
      <c r="L38" s="863"/>
      <c r="M38" s="861"/>
      <c r="O38" s="872" t="str">
        <f>IF(O29="","",IF(O34="","通常実績",IF(O34="　","通常実績",O34)))</f>
        <v>通常実績</v>
      </c>
      <c r="P38" s="872" t="str">
        <f t="shared" ref="P38:U38" si="158">IF(P29="","",IF(P34="","通常実績",IF(P34="　","通常実績",P34)))</f>
        <v>通常実績</v>
      </c>
      <c r="Q38" s="872" t="str">
        <f t="shared" si="158"/>
        <v>通常実績</v>
      </c>
      <c r="R38" s="872" t="str">
        <f t="shared" si="158"/>
        <v>通常実績</v>
      </c>
      <c r="S38" s="872" t="str">
        <f t="shared" si="158"/>
        <v>通常実績</v>
      </c>
      <c r="T38" s="872" t="str">
        <f t="shared" si="158"/>
        <v>通常実績</v>
      </c>
      <c r="U38" s="872" t="str">
        <f t="shared" si="158"/>
        <v>通常実績</v>
      </c>
      <c r="V38" s="873"/>
      <c r="W38" s="863"/>
      <c r="X38" s="863"/>
      <c r="AB38" s="872" t="str">
        <f>IF(AB29="","",IF(AB34="","通常実績",IF(AB34="　","通常実績",AB34)))</f>
        <v>通常実績</v>
      </c>
      <c r="AC38" s="872" t="str">
        <f t="shared" ref="AC38:AH38" si="159">IF(AC29="","",IF(AC34="","通常実績",IF(AC34="　","通常実績",AC34)))</f>
        <v>通常実績</v>
      </c>
      <c r="AD38" s="872" t="str">
        <f t="shared" si="159"/>
        <v>通常実績</v>
      </c>
      <c r="AE38" s="872" t="str">
        <f t="shared" si="159"/>
        <v>通常実績</v>
      </c>
      <c r="AF38" s="872" t="str">
        <f t="shared" ref="AF38" si="160">IF(AF29="","",IF(AF34="","通常実績",IF(AF34="　","通常実績",AF34)))</f>
        <v>通常実績</v>
      </c>
      <c r="AG38" s="872" t="str">
        <f t="shared" si="159"/>
        <v>通常実績</v>
      </c>
      <c r="AH38" s="872" t="str">
        <f t="shared" si="159"/>
        <v>通常実績</v>
      </c>
      <c r="AI38" s="873"/>
      <c r="AJ38" s="863"/>
      <c r="AK38" s="863"/>
      <c r="AL38" s="861"/>
      <c r="AN38" s="872" t="str">
        <f>IF(AN29="","",IF(AN34="","通常実績",IF(AN34="　","通常実績",AN34)))</f>
        <v>通常実績</v>
      </c>
      <c r="AO38" s="872" t="str">
        <f t="shared" ref="AO38:AT38" si="161">IF(AO29="","",IF(AO34="","通常実績",IF(AO34="　","通常実績",AO34)))</f>
        <v>通常実績</v>
      </c>
      <c r="AP38" s="872" t="str">
        <f t="shared" si="161"/>
        <v>通常実績</v>
      </c>
      <c r="AQ38" s="872" t="str">
        <f t="shared" si="161"/>
        <v>通常実績</v>
      </c>
      <c r="AR38" s="872" t="str">
        <f t="shared" si="161"/>
        <v>通常実績</v>
      </c>
      <c r="AS38" s="872" t="str">
        <f t="shared" si="161"/>
        <v>通常実績</v>
      </c>
      <c r="AT38" s="872" t="str">
        <f t="shared" si="161"/>
        <v>通常実績</v>
      </c>
      <c r="AU38" s="873"/>
      <c r="AV38" s="863"/>
      <c r="AW38" s="863"/>
      <c r="BA38" s="872" t="str">
        <f>IF(BA29="","",IF(BA34="","通常実績",IF(BA34="　","通常実績",BA34)))</f>
        <v>通常実績</v>
      </c>
      <c r="BB38" s="872" t="str">
        <f t="shared" ref="BB38:BG38" si="162">IF(BB29="","",IF(BB34="","通常実績",IF(BB34="　","通常実績",BB34)))</f>
        <v>通常実績</v>
      </c>
      <c r="BC38" s="872" t="str">
        <f t="shared" si="162"/>
        <v>通常実績</v>
      </c>
      <c r="BD38" s="872" t="str">
        <f t="shared" si="162"/>
        <v>通常実績</v>
      </c>
      <c r="BE38" s="872" t="str">
        <f t="shared" si="162"/>
        <v>通常実績</v>
      </c>
      <c r="BF38" s="872" t="str">
        <f t="shared" si="162"/>
        <v>通常実績</v>
      </c>
      <c r="BG38" s="872" t="str">
        <f t="shared" si="162"/>
        <v>通常実績</v>
      </c>
      <c r="BH38" s="873"/>
      <c r="BI38" s="863"/>
      <c r="BJ38" s="863"/>
      <c r="BK38" s="861"/>
      <c r="BM38" s="872" t="str">
        <f>IF(BM29="","",IF(BM34="","通常実績",IF(BM34="　","通常実績",BM34)))</f>
        <v>通常実績</v>
      </c>
      <c r="BN38" s="872" t="str">
        <f t="shared" ref="BN38:BS38" si="163">IF(BN29="","",IF(BN34="","通常実績",IF(BN34="　","通常実績",BN34)))</f>
        <v>通常実績</v>
      </c>
      <c r="BO38" s="872" t="str">
        <f t="shared" si="163"/>
        <v>通常実績</v>
      </c>
      <c r="BP38" s="872" t="str">
        <f t="shared" si="163"/>
        <v>通常実績</v>
      </c>
      <c r="BQ38" s="872" t="str">
        <f t="shared" si="163"/>
        <v>通常実績</v>
      </c>
      <c r="BR38" s="872" t="str">
        <f t="shared" si="163"/>
        <v>通常実績</v>
      </c>
      <c r="BS38" s="872" t="str">
        <f t="shared" si="163"/>
        <v>通常実績</v>
      </c>
      <c r="BT38" s="873"/>
      <c r="BU38" s="863"/>
      <c r="BV38" s="863"/>
      <c r="BZ38" s="872" t="str">
        <f>IF(BZ29="","",IF(BZ34="","通常実績",IF(BZ34="　","通常実績",BZ34)))</f>
        <v>通常実績</v>
      </c>
      <c r="CA38" s="872" t="str">
        <f t="shared" ref="CA38:CF38" si="164">IF(CA29="","",IF(CA34="","通常実績",IF(CA34="　","通常実績",CA34)))</f>
        <v>通常実績</v>
      </c>
      <c r="CB38" s="872" t="str">
        <f t="shared" si="164"/>
        <v>通常実績</v>
      </c>
      <c r="CC38" s="872" t="str">
        <f t="shared" si="164"/>
        <v>通常実績</v>
      </c>
      <c r="CD38" s="872" t="str">
        <f t="shared" si="164"/>
        <v>通常実績</v>
      </c>
      <c r="CE38" s="872" t="str">
        <f t="shared" si="164"/>
        <v>通常実績</v>
      </c>
      <c r="CF38" s="872" t="str">
        <f t="shared" si="164"/>
        <v>通常実績</v>
      </c>
      <c r="CG38" s="873"/>
      <c r="CH38" s="863"/>
      <c r="CI38" s="863"/>
      <c r="CJ38" s="861"/>
      <c r="CL38" s="872" t="str">
        <f>IF(CL29="","",IF(CL34="","通常実績",IF(CL34="　","通常実績",CL34)))</f>
        <v/>
      </c>
      <c r="CM38" s="872" t="str">
        <f t="shared" ref="CM38:CR38" si="165">IF(CM29="","",IF(CM34="","通常実績",IF(CM34="　","通常実績",CM34)))</f>
        <v/>
      </c>
      <c r="CN38" s="872" t="str">
        <f t="shared" si="165"/>
        <v/>
      </c>
      <c r="CO38" s="872" t="str">
        <f t="shared" si="165"/>
        <v/>
      </c>
      <c r="CP38" s="872" t="str">
        <f t="shared" si="165"/>
        <v/>
      </c>
      <c r="CQ38" s="872" t="str">
        <f t="shared" si="165"/>
        <v/>
      </c>
      <c r="CR38" s="872" t="str">
        <f t="shared" si="165"/>
        <v/>
      </c>
      <c r="CS38" s="873"/>
      <c r="CT38" s="863"/>
      <c r="CU38" s="863"/>
    </row>
    <row r="39" spans="1:100" ht="13" customHeight="1" outlineLevel="1">
      <c r="C39" s="874"/>
      <c r="D39" s="874"/>
      <c r="E39" s="874"/>
      <c r="F39" s="874"/>
      <c r="G39" s="874"/>
      <c r="H39" s="874"/>
      <c r="I39" s="874"/>
      <c r="J39" s="834"/>
      <c r="M39" s="834"/>
      <c r="N39" s="834"/>
      <c r="O39" s="834"/>
      <c r="P39" s="834"/>
      <c r="Q39" s="834"/>
      <c r="R39" s="834"/>
      <c r="S39" s="834"/>
      <c r="T39" s="834"/>
      <c r="U39" s="834"/>
      <c r="V39" s="834"/>
      <c r="W39" s="834"/>
      <c r="AA39" s="834"/>
      <c r="AB39" s="834"/>
      <c r="AC39" s="834"/>
      <c r="AD39" s="834"/>
      <c r="AE39" s="834"/>
      <c r="AF39" s="834"/>
      <c r="AG39" s="834"/>
      <c r="AH39" s="834"/>
      <c r="AI39" s="834"/>
      <c r="AJ39" s="834"/>
      <c r="AL39" s="834"/>
      <c r="AM39" s="834"/>
      <c r="AN39" s="834"/>
      <c r="AO39" s="834"/>
      <c r="AP39" s="834"/>
      <c r="AQ39" s="834"/>
      <c r="AR39" s="834"/>
      <c r="AS39" s="834"/>
      <c r="AT39" s="834"/>
      <c r="AU39" s="834"/>
      <c r="AV39" s="834"/>
      <c r="AZ39" s="834"/>
      <c r="BA39" s="834"/>
      <c r="BB39" s="834"/>
      <c r="BC39" s="834"/>
      <c r="BD39" s="834"/>
      <c r="BE39" s="834"/>
      <c r="BF39" s="834"/>
      <c r="BG39" s="834"/>
      <c r="BH39" s="834"/>
      <c r="BI39" s="834"/>
      <c r="BK39" s="834"/>
      <c r="BL39" s="834"/>
      <c r="BM39" s="834"/>
      <c r="BN39" s="834"/>
      <c r="BO39" s="834"/>
      <c r="BP39" s="834"/>
      <c r="BQ39" s="834"/>
      <c r="BR39" s="834"/>
      <c r="BS39" s="834"/>
      <c r="BT39" s="834"/>
      <c r="BU39" s="834"/>
      <c r="BY39" s="834"/>
      <c r="BZ39" s="834"/>
      <c r="CA39" s="834"/>
      <c r="CB39" s="834"/>
      <c r="CC39" s="834"/>
      <c r="CD39" s="834"/>
      <c r="CE39" s="834"/>
      <c r="CF39" s="834"/>
      <c r="CG39" s="834"/>
      <c r="CH39" s="834"/>
      <c r="CJ39" s="834"/>
      <c r="CK39" s="834"/>
      <c r="CL39" s="834"/>
      <c r="CM39" s="834"/>
      <c r="CN39" s="834"/>
      <c r="CO39" s="834"/>
      <c r="CP39" s="834"/>
      <c r="CQ39" s="834"/>
      <c r="CR39" s="834"/>
      <c r="CS39" s="834"/>
      <c r="CT39" s="834"/>
    </row>
    <row r="40" spans="1:100" ht="13" hidden="1" customHeight="1" outlineLevel="1">
      <c r="A40" s="845"/>
      <c r="B40" s="844"/>
      <c r="C40" s="845">
        <f>YEAR(I26+1)</f>
        <v>2026</v>
      </c>
      <c r="D40" s="845">
        <f>MONTH(I26+1)</f>
        <v>4</v>
      </c>
      <c r="E40" s="847">
        <f>DAY(I26+1)</f>
        <v>13</v>
      </c>
      <c r="F40" s="846">
        <f>DATE(C40,D40,DAY(E40))</f>
        <v>46125</v>
      </c>
      <c r="G40" s="844"/>
      <c r="H40" s="844"/>
      <c r="I40" s="845"/>
      <c r="J40" s="844"/>
      <c r="K40" s="844"/>
      <c r="L40" s="844"/>
      <c r="M40" s="844"/>
      <c r="N40" s="844"/>
      <c r="O40" s="845">
        <f>YEAR(U26+1)</f>
        <v>2026</v>
      </c>
      <c r="P40" s="845">
        <f>MONTH(U26+1)</f>
        <v>6</v>
      </c>
      <c r="Q40" s="847">
        <f>DAY(U26+1)</f>
        <v>8</v>
      </c>
      <c r="R40" s="846">
        <f>DATE(O40,P40,DAY(Q40))</f>
        <v>46181</v>
      </c>
      <c r="S40" s="844"/>
      <c r="T40" s="844"/>
      <c r="U40" s="845"/>
      <c r="V40" s="844"/>
      <c r="W40" s="844"/>
      <c r="X40" s="844"/>
      <c r="Y40" s="845"/>
      <c r="Z40" s="845"/>
      <c r="AA40" s="844"/>
      <c r="AB40" s="845">
        <f>YEAR(AH26+1)</f>
        <v>2026</v>
      </c>
      <c r="AC40" s="845">
        <f>MONTH(AH26+1)</f>
        <v>8</v>
      </c>
      <c r="AD40" s="847">
        <f>DAY(AH26+1)</f>
        <v>3</v>
      </c>
      <c r="AE40" s="846">
        <f>DATE(AB40,AC40,DAY(AD40))</f>
        <v>46237</v>
      </c>
      <c r="AF40" s="844"/>
      <c r="AG40" s="844"/>
      <c r="AH40" s="845"/>
      <c r="AI40" s="844"/>
      <c r="AJ40" s="844"/>
      <c r="AK40" s="844"/>
      <c r="AL40" s="844"/>
      <c r="AM40" s="844"/>
      <c r="AN40" s="845">
        <f>YEAR(AT26+1)</f>
        <v>2026</v>
      </c>
      <c r="AO40" s="845">
        <f>MONTH(AT26+1)</f>
        <v>9</v>
      </c>
      <c r="AP40" s="847">
        <f>DAY(AT26+1)</f>
        <v>28</v>
      </c>
      <c r="AQ40" s="846">
        <f>DATE(AN40,AO40,DAY(AP40))</f>
        <v>46293</v>
      </c>
      <c r="AR40" s="844"/>
      <c r="AS40" s="844"/>
      <c r="AT40" s="845"/>
      <c r="AU40" s="844"/>
      <c r="AV40" s="844"/>
      <c r="AW40" s="844"/>
      <c r="AX40" s="845"/>
      <c r="AY40" s="845"/>
      <c r="AZ40" s="844"/>
      <c r="BA40" s="845">
        <f>YEAR(BG26+1)</f>
        <v>2026</v>
      </c>
      <c r="BB40" s="845">
        <f>MONTH(BG26+1)</f>
        <v>11</v>
      </c>
      <c r="BC40" s="847">
        <f>DAY(BG26+1)</f>
        <v>23</v>
      </c>
      <c r="BD40" s="846">
        <f>DATE(BA40,BB40,DAY(BC40))</f>
        <v>46349</v>
      </c>
      <c r="BE40" s="844"/>
      <c r="BF40" s="844"/>
      <c r="BG40" s="845"/>
      <c r="BH40" s="844"/>
      <c r="BI40" s="844"/>
      <c r="BJ40" s="844"/>
      <c r="BK40" s="844"/>
      <c r="BL40" s="844"/>
      <c r="BM40" s="845">
        <f>YEAR(BS26+1)</f>
        <v>2027</v>
      </c>
      <c r="BN40" s="845">
        <f>MONTH(BS26+1)</f>
        <v>1</v>
      </c>
      <c r="BO40" s="847">
        <f>DAY(BS26+1)</f>
        <v>18</v>
      </c>
      <c r="BP40" s="846">
        <f>DATE(BM40,BN40,DAY(BO40))</f>
        <v>46405</v>
      </c>
      <c r="BQ40" s="844"/>
      <c r="BR40" s="844"/>
      <c r="BS40" s="845"/>
      <c r="BT40" s="844"/>
      <c r="BU40" s="844"/>
      <c r="BV40" s="844"/>
      <c r="BW40" s="845"/>
      <c r="BX40" s="845"/>
      <c r="BY40" s="844"/>
      <c r="BZ40" s="845">
        <f>YEAR(CF26+1)</f>
        <v>2027</v>
      </c>
      <c r="CA40" s="845">
        <f>MONTH(CF26+1)</f>
        <v>3</v>
      </c>
      <c r="CB40" s="847">
        <f>DAY(CF26+1)</f>
        <v>15</v>
      </c>
      <c r="CC40" s="846">
        <f>DATE(BZ40,CA40,DAY(CB40))</f>
        <v>46461</v>
      </c>
      <c r="CD40" s="844"/>
      <c r="CE40" s="844"/>
      <c r="CF40" s="845"/>
      <c r="CG40" s="844"/>
      <c r="CH40" s="844"/>
      <c r="CI40" s="844"/>
      <c r="CJ40" s="844"/>
      <c r="CK40" s="844"/>
      <c r="CL40" s="845">
        <f>YEAR(CR26+1)</f>
        <v>2027</v>
      </c>
      <c r="CM40" s="845">
        <f>MONTH(CR26+1)</f>
        <v>5</v>
      </c>
      <c r="CN40" s="847">
        <f>DAY(CR26+1)</f>
        <v>10</v>
      </c>
      <c r="CO40" s="846">
        <f>DATE(CL40,CM40,DAY(CN40))</f>
        <v>46517</v>
      </c>
      <c r="CP40" s="844"/>
      <c r="CQ40" s="844"/>
      <c r="CR40" s="845"/>
      <c r="CS40" s="844"/>
      <c r="CT40" s="844"/>
      <c r="CU40" s="844"/>
      <c r="CV40" s="845"/>
    </row>
    <row r="41" spans="1:100" hidden="1">
      <c r="A41" s="849"/>
      <c r="B41" s="848"/>
      <c r="C41" s="849">
        <f>I26+1</f>
        <v>46125</v>
      </c>
      <c r="D41" s="849">
        <f t="shared" ref="D41:I41" si="166">C41+1</f>
        <v>46126</v>
      </c>
      <c r="E41" s="849">
        <f t="shared" si="166"/>
        <v>46127</v>
      </c>
      <c r="F41" s="849">
        <f t="shared" si="166"/>
        <v>46128</v>
      </c>
      <c r="G41" s="849">
        <f t="shared" si="166"/>
        <v>46129</v>
      </c>
      <c r="H41" s="849">
        <f t="shared" si="166"/>
        <v>46130</v>
      </c>
      <c r="I41" s="849">
        <f t="shared" si="166"/>
        <v>46131</v>
      </c>
      <c r="J41" s="848"/>
      <c r="K41" s="848"/>
      <c r="L41" s="848"/>
      <c r="M41" s="848"/>
      <c r="N41" s="848"/>
      <c r="O41" s="849">
        <f>U26+1</f>
        <v>46181</v>
      </c>
      <c r="P41" s="849">
        <f t="shared" ref="P41:U41" si="167">O41+1</f>
        <v>46182</v>
      </c>
      <c r="Q41" s="849">
        <f t="shared" si="167"/>
        <v>46183</v>
      </c>
      <c r="R41" s="849">
        <f t="shared" si="167"/>
        <v>46184</v>
      </c>
      <c r="S41" s="849">
        <f t="shared" si="167"/>
        <v>46185</v>
      </c>
      <c r="T41" s="849">
        <f t="shared" si="167"/>
        <v>46186</v>
      </c>
      <c r="U41" s="849">
        <f t="shared" si="167"/>
        <v>46187</v>
      </c>
      <c r="V41" s="848"/>
      <c r="W41" s="848"/>
      <c r="X41" s="848"/>
      <c r="Y41" s="849"/>
      <c r="Z41" s="849"/>
      <c r="AA41" s="848"/>
      <c r="AB41" s="849">
        <f>AH26+1</f>
        <v>46237</v>
      </c>
      <c r="AC41" s="849">
        <f t="shared" ref="AC41:AH41" si="168">AB41+1</f>
        <v>46238</v>
      </c>
      <c r="AD41" s="849">
        <f t="shared" si="168"/>
        <v>46239</v>
      </c>
      <c r="AE41" s="849">
        <f t="shared" si="168"/>
        <v>46240</v>
      </c>
      <c r="AF41" s="849">
        <f t="shared" si="168"/>
        <v>46241</v>
      </c>
      <c r="AG41" s="849">
        <f t="shared" si="168"/>
        <v>46242</v>
      </c>
      <c r="AH41" s="849">
        <f t="shared" si="168"/>
        <v>46243</v>
      </c>
      <c r="AI41" s="848"/>
      <c r="AJ41" s="848"/>
      <c r="AK41" s="848"/>
      <c r="AL41" s="848"/>
      <c r="AM41" s="848"/>
      <c r="AN41" s="849">
        <f>AT26+1</f>
        <v>46293</v>
      </c>
      <c r="AO41" s="849">
        <f t="shared" ref="AO41:AT41" si="169">AN41+1</f>
        <v>46294</v>
      </c>
      <c r="AP41" s="849">
        <f t="shared" si="169"/>
        <v>46295</v>
      </c>
      <c r="AQ41" s="849">
        <f t="shared" si="169"/>
        <v>46296</v>
      </c>
      <c r="AR41" s="849">
        <f t="shared" si="169"/>
        <v>46297</v>
      </c>
      <c r="AS41" s="849">
        <f t="shared" si="169"/>
        <v>46298</v>
      </c>
      <c r="AT41" s="849">
        <f t="shared" si="169"/>
        <v>46299</v>
      </c>
      <c r="AU41" s="848"/>
      <c r="AV41" s="848"/>
      <c r="AW41" s="848"/>
      <c r="AX41" s="849"/>
      <c r="AY41" s="849"/>
      <c r="AZ41" s="848"/>
      <c r="BA41" s="849">
        <f>BG26+1</f>
        <v>46349</v>
      </c>
      <c r="BB41" s="849">
        <f t="shared" ref="BB41:BG41" si="170">BA41+1</f>
        <v>46350</v>
      </c>
      <c r="BC41" s="849">
        <f t="shared" si="170"/>
        <v>46351</v>
      </c>
      <c r="BD41" s="849">
        <f t="shared" si="170"/>
        <v>46352</v>
      </c>
      <c r="BE41" s="849">
        <f t="shared" si="170"/>
        <v>46353</v>
      </c>
      <c r="BF41" s="849">
        <f t="shared" si="170"/>
        <v>46354</v>
      </c>
      <c r="BG41" s="849">
        <f t="shared" si="170"/>
        <v>46355</v>
      </c>
      <c r="BH41" s="848"/>
      <c r="BI41" s="848"/>
      <c r="BJ41" s="848"/>
      <c r="BK41" s="848"/>
      <c r="BL41" s="848"/>
      <c r="BM41" s="849">
        <f>BS26+1</f>
        <v>46405</v>
      </c>
      <c r="BN41" s="849">
        <f t="shared" ref="BN41:BS41" si="171">BM41+1</f>
        <v>46406</v>
      </c>
      <c r="BO41" s="849">
        <f t="shared" si="171"/>
        <v>46407</v>
      </c>
      <c r="BP41" s="849">
        <f t="shared" si="171"/>
        <v>46408</v>
      </c>
      <c r="BQ41" s="849">
        <f t="shared" si="171"/>
        <v>46409</v>
      </c>
      <c r="BR41" s="849">
        <f t="shared" si="171"/>
        <v>46410</v>
      </c>
      <c r="BS41" s="849">
        <f t="shared" si="171"/>
        <v>46411</v>
      </c>
      <c r="BT41" s="848"/>
      <c r="BU41" s="848"/>
      <c r="BV41" s="848"/>
      <c r="BW41" s="849"/>
      <c r="BX41" s="849"/>
      <c r="BY41" s="848"/>
      <c r="BZ41" s="849">
        <f>CF26+1</f>
        <v>46461</v>
      </c>
      <c r="CA41" s="849">
        <f t="shared" ref="CA41:CF41" si="172">BZ41+1</f>
        <v>46462</v>
      </c>
      <c r="CB41" s="849">
        <f t="shared" si="172"/>
        <v>46463</v>
      </c>
      <c r="CC41" s="849">
        <f t="shared" si="172"/>
        <v>46464</v>
      </c>
      <c r="CD41" s="849">
        <f t="shared" si="172"/>
        <v>46465</v>
      </c>
      <c r="CE41" s="849">
        <f t="shared" si="172"/>
        <v>46466</v>
      </c>
      <c r="CF41" s="849">
        <f t="shared" si="172"/>
        <v>46467</v>
      </c>
      <c r="CG41" s="848"/>
      <c r="CH41" s="848"/>
      <c r="CI41" s="848"/>
      <c r="CJ41" s="848"/>
      <c r="CK41" s="848"/>
      <c r="CL41" s="849">
        <f>CR26+1</f>
        <v>46517</v>
      </c>
      <c r="CM41" s="849">
        <f t="shared" ref="CM41:CR41" si="173">CL41+1</f>
        <v>46518</v>
      </c>
      <c r="CN41" s="849">
        <f t="shared" si="173"/>
        <v>46519</v>
      </c>
      <c r="CO41" s="849">
        <f t="shared" si="173"/>
        <v>46520</v>
      </c>
      <c r="CP41" s="849">
        <f t="shared" si="173"/>
        <v>46521</v>
      </c>
      <c r="CQ41" s="849">
        <f t="shared" si="173"/>
        <v>46522</v>
      </c>
      <c r="CR41" s="849">
        <f t="shared" si="173"/>
        <v>46523</v>
      </c>
      <c r="CS41" s="848"/>
      <c r="CT41" s="848"/>
      <c r="CU41" s="848"/>
      <c r="CV41" s="849"/>
    </row>
    <row r="42" spans="1:100" s="845" customFormat="1" ht="13.5" customHeight="1" outlineLevel="1">
      <c r="A42" s="834"/>
      <c r="B42" s="850" t="s">
        <v>1352</v>
      </c>
      <c r="C42" s="2436">
        <f>DATE($C40,$D40,1)</f>
        <v>46113</v>
      </c>
      <c r="D42" s="2437"/>
      <c r="E42" s="2437"/>
      <c r="F42" s="2437"/>
      <c r="G42" s="2437"/>
      <c r="H42" s="2437"/>
      <c r="I42" s="2437"/>
      <c r="J42" s="2437"/>
      <c r="K42" s="2438"/>
      <c r="L42" s="851"/>
      <c r="M42" s="834"/>
      <c r="N42" s="850" t="s">
        <v>1352</v>
      </c>
      <c r="O42" s="2436">
        <f>DATE($O40,$P40,1)</f>
        <v>46174</v>
      </c>
      <c r="P42" s="2437"/>
      <c r="Q42" s="2437"/>
      <c r="R42" s="2437"/>
      <c r="S42" s="2437"/>
      <c r="T42" s="2437"/>
      <c r="U42" s="2437"/>
      <c r="V42" s="2437"/>
      <c r="W42" s="2438"/>
      <c r="X42" s="851"/>
      <c r="Y42" s="834"/>
      <c r="Z42" s="834"/>
      <c r="AA42" s="850" t="s">
        <v>1352</v>
      </c>
      <c r="AB42" s="2436">
        <f>DATE($AB40,$AC40,1)</f>
        <v>46235</v>
      </c>
      <c r="AC42" s="2437"/>
      <c r="AD42" s="2437"/>
      <c r="AE42" s="2437"/>
      <c r="AF42" s="2437"/>
      <c r="AG42" s="2437"/>
      <c r="AH42" s="2437"/>
      <c r="AI42" s="2437"/>
      <c r="AJ42" s="2438"/>
      <c r="AK42" s="851"/>
      <c r="AL42" s="834"/>
      <c r="AM42" s="850" t="s">
        <v>1352</v>
      </c>
      <c r="AN42" s="2436">
        <f>DATE($AN40,$AO40,1)</f>
        <v>46266</v>
      </c>
      <c r="AO42" s="2437"/>
      <c r="AP42" s="2437"/>
      <c r="AQ42" s="2437"/>
      <c r="AR42" s="2437"/>
      <c r="AS42" s="2437"/>
      <c r="AT42" s="2437"/>
      <c r="AU42" s="2437"/>
      <c r="AV42" s="2438"/>
      <c r="AW42" s="851"/>
      <c r="AX42" s="834"/>
      <c r="AY42" s="834"/>
      <c r="AZ42" s="850" t="s">
        <v>1352</v>
      </c>
      <c r="BA42" s="2436">
        <f>DATE(BA40,BB40,1)</f>
        <v>46327</v>
      </c>
      <c r="BB42" s="2437"/>
      <c r="BC42" s="2437"/>
      <c r="BD42" s="2437"/>
      <c r="BE42" s="2437"/>
      <c r="BF42" s="2437"/>
      <c r="BG42" s="2437"/>
      <c r="BH42" s="2437"/>
      <c r="BI42" s="2438"/>
      <c r="BJ42" s="851"/>
      <c r="BK42" s="834"/>
      <c r="BL42" s="850" t="s">
        <v>1352</v>
      </c>
      <c r="BM42" s="2436">
        <f>DATE(BM40,BN40,1)</f>
        <v>46388</v>
      </c>
      <c r="BN42" s="2437"/>
      <c r="BO42" s="2437"/>
      <c r="BP42" s="2437"/>
      <c r="BQ42" s="2437"/>
      <c r="BR42" s="2437"/>
      <c r="BS42" s="2437"/>
      <c r="BT42" s="2437"/>
      <c r="BU42" s="2438"/>
      <c r="BV42" s="851"/>
      <c r="BW42" s="834"/>
      <c r="BX42" s="834"/>
      <c r="BY42" s="850" t="s">
        <v>1352</v>
      </c>
      <c r="BZ42" s="2436">
        <f>DATE(BZ40,CA40,1)</f>
        <v>46447</v>
      </c>
      <c r="CA42" s="2437"/>
      <c r="CB42" s="2437"/>
      <c r="CC42" s="2437"/>
      <c r="CD42" s="2437"/>
      <c r="CE42" s="2437"/>
      <c r="CF42" s="2437"/>
      <c r="CG42" s="2437"/>
      <c r="CH42" s="2438"/>
      <c r="CI42" s="851"/>
      <c r="CJ42" s="834"/>
      <c r="CK42" s="850" t="s">
        <v>1352</v>
      </c>
      <c r="CL42" s="2436">
        <f>DATE(CL40,CM40,1)</f>
        <v>46508</v>
      </c>
      <c r="CM42" s="2437"/>
      <c r="CN42" s="2437"/>
      <c r="CO42" s="2437"/>
      <c r="CP42" s="2437"/>
      <c r="CQ42" s="2437"/>
      <c r="CR42" s="2437"/>
      <c r="CS42" s="2437"/>
      <c r="CT42" s="2438"/>
      <c r="CU42" s="851"/>
      <c r="CV42" s="834"/>
    </row>
    <row r="43" spans="1:100" s="845" customFormat="1" ht="13.5" hidden="1" customHeight="1" outlineLevel="1">
      <c r="A43" s="834"/>
      <c r="B43" s="896"/>
      <c r="C43" s="1085">
        <f>DATE($C40,$D40,DAY($E40))</f>
        <v>46125</v>
      </c>
      <c r="D43" s="1082">
        <f t="shared" ref="D43" si="174">C43+1</f>
        <v>46126</v>
      </c>
      <c r="E43" s="1082">
        <f t="shared" ref="E43" si="175">D43+1</f>
        <v>46127</v>
      </c>
      <c r="F43" s="1082">
        <f t="shared" ref="F43" si="176">E43+1</f>
        <v>46128</v>
      </c>
      <c r="G43" s="1082">
        <f t="shared" ref="G43" si="177">F43+1</f>
        <v>46129</v>
      </c>
      <c r="H43" s="1082">
        <f t="shared" ref="H43" si="178">G43+1</f>
        <v>46130</v>
      </c>
      <c r="I43" s="1082">
        <f t="shared" ref="I43" si="179">H43+1</f>
        <v>46131</v>
      </c>
      <c r="J43" s="851"/>
      <c r="K43" s="1081"/>
      <c r="L43" s="851"/>
      <c r="M43" s="834"/>
      <c r="N43" s="896"/>
      <c r="O43" s="1085">
        <f>DATE($O40,$P40,DAY($Q40))</f>
        <v>46181</v>
      </c>
      <c r="P43" s="1082">
        <f t="shared" ref="P43" si="180">O43+1</f>
        <v>46182</v>
      </c>
      <c r="Q43" s="1082">
        <f t="shared" ref="Q43" si="181">P43+1</f>
        <v>46183</v>
      </c>
      <c r="R43" s="1082">
        <f t="shared" ref="R43" si="182">Q43+1</f>
        <v>46184</v>
      </c>
      <c r="S43" s="1082">
        <f t="shared" ref="S43" si="183">R43+1</f>
        <v>46185</v>
      </c>
      <c r="T43" s="1082">
        <f t="shared" ref="T43" si="184">S43+1</f>
        <v>46186</v>
      </c>
      <c r="U43" s="1082">
        <f t="shared" ref="U43" si="185">T43+1</f>
        <v>46187</v>
      </c>
      <c r="V43" s="851"/>
      <c r="W43" s="1081"/>
      <c r="X43" s="851"/>
      <c r="Y43" s="834"/>
      <c r="Z43" s="834"/>
      <c r="AA43" s="896"/>
      <c r="AB43" s="1085">
        <f>DATE($AB40,$AC40,DAY($AD40))</f>
        <v>46237</v>
      </c>
      <c r="AC43" s="1082">
        <f t="shared" ref="AC43" si="186">AB43+1</f>
        <v>46238</v>
      </c>
      <c r="AD43" s="1082">
        <f t="shared" ref="AD43" si="187">AC43+1</f>
        <v>46239</v>
      </c>
      <c r="AE43" s="1082">
        <f t="shared" ref="AE43" si="188">AD43+1</f>
        <v>46240</v>
      </c>
      <c r="AF43" s="1082">
        <f t="shared" ref="AF43" si="189">AE43+1</f>
        <v>46241</v>
      </c>
      <c r="AG43" s="1082">
        <f t="shared" ref="AG43" si="190">AF43+1</f>
        <v>46242</v>
      </c>
      <c r="AH43" s="1082">
        <f t="shared" ref="AH43" si="191">AG43+1</f>
        <v>46243</v>
      </c>
      <c r="AI43" s="851"/>
      <c r="AJ43" s="1081"/>
      <c r="AK43" s="851"/>
      <c r="AL43" s="834"/>
      <c r="AM43" s="896"/>
      <c r="AN43" s="1085">
        <f>DATE($AN40,$AO40,DAY($AP40))</f>
        <v>46293</v>
      </c>
      <c r="AO43" s="1082">
        <f t="shared" ref="AO43" si="192">AN43+1</f>
        <v>46294</v>
      </c>
      <c r="AP43" s="1082">
        <f t="shared" ref="AP43" si="193">AO43+1</f>
        <v>46295</v>
      </c>
      <c r="AQ43" s="1082">
        <f t="shared" ref="AQ43" si="194">AP43+1</f>
        <v>46296</v>
      </c>
      <c r="AR43" s="1082">
        <f t="shared" ref="AR43" si="195">AQ43+1</f>
        <v>46297</v>
      </c>
      <c r="AS43" s="1082">
        <f t="shared" ref="AS43" si="196">AR43+1</f>
        <v>46298</v>
      </c>
      <c r="AT43" s="1082">
        <f t="shared" ref="AT43" si="197">AS43+1</f>
        <v>46299</v>
      </c>
      <c r="AU43" s="851"/>
      <c r="AV43" s="1081"/>
      <c r="AW43" s="851"/>
      <c r="AX43" s="834"/>
      <c r="AY43" s="834"/>
      <c r="AZ43" s="896"/>
      <c r="BA43" s="1085">
        <f>DATE($BA40,$BB40,DAY($BC40))</f>
        <v>46349</v>
      </c>
      <c r="BB43" s="1082">
        <f t="shared" ref="BB43" si="198">BA43+1</f>
        <v>46350</v>
      </c>
      <c r="BC43" s="1082">
        <f t="shared" ref="BC43" si="199">BB43+1</f>
        <v>46351</v>
      </c>
      <c r="BD43" s="1082">
        <f t="shared" ref="BD43" si="200">BC43+1</f>
        <v>46352</v>
      </c>
      <c r="BE43" s="1082">
        <f t="shared" ref="BE43" si="201">BD43+1</f>
        <v>46353</v>
      </c>
      <c r="BF43" s="1082">
        <f t="shared" ref="BF43" si="202">BE43+1</f>
        <v>46354</v>
      </c>
      <c r="BG43" s="1082">
        <f t="shared" ref="BG43" si="203">BF43+1</f>
        <v>46355</v>
      </c>
      <c r="BH43" s="851"/>
      <c r="BI43" s="1081"/>
      <c r="BJ43" s="851"/>
      <c r="BK43" s="834"/>
      <c r="BL43" s="896"/>
      <c r="BM43" s="1085">
        <f>DATE($BM40,$BN40,DAY($BO40))</f>
        <v>46405</v>
      </c>
      <c r="BN43" s="1082">
        <f t="shared" ref="BN43" si="204">BM43+1</f>
        <v>46406</v>
      </c>
      <c r="BO43" s="1082">
        <f t="shared" ref="BO43" si="205">BN43+1</f>
        <v>46407</v>
      </c>
      <c r="BP43" s="1082">
        <f t="shared" ref="BP43" si="206">BO43+1</f>
        <v>46408</v>
      </c>
      <c r="BQ43" s="1082">
        <f t="shared" ref="BQ43" si="207">BP43+1</f>
        <v>46409</v>
      </c>
      <c r="BR43" s="1082">
        <f t="shared" ref="BR43" si="208">BQ43+1</f>
        <v>46410</v>
      </c>
      <c r="BS43" s="1082">
        <f t="shared" ref="BS43" si="209">BR43+1</f>
        <v>46411</v>
      </c>
      <c r="BT43" s="851"/>
      <c r="BU43" s="1081"/>
      <c r="BV43" s="851"/>
      <c r="BW43" s="834"/>
      <c r="BX43" s="834"/>
      <c r="BY43" s="896"/>
      <c r="BZ43" s="1085">
        <f>DATE($BZ40,$CA40,DAY($CB40))</f>
        <v>46461</v>
      </c>
      <c r="CA43" s="1082">
        <f t="shared" ref="CA43" si="210">BZ43+1</f>
        <v>46462</v>
      </c>
      <c r="CB43" s="1082">
        <f t="shared" ref="CB43" si="211">CA43+1</f>
        <v>46463</v>
      </c>
      <c r="CC43" s="1082">
        <f t="shared" ref="CC43" si="212">CB43+1</f>
        <v>46464</v>
      </c>
      <c r="CD43" s="1082">
        <f t="shared" ref="CD43" si="213">CC43+1</f>
        <v>46465</v>
      </c>
      <c r="CE43" s="1082">
        <f t="shared" ref="CE43" si="214">CD43+1</f>
        <v>46466</v>
      </c>
      <c r="CF43" s="1082">
        <f t="shared" ref="CF43" si="215">CE43+1</f>
        <v>46467</v>
      </c>
      <c r="CG43" s="851"/>
      <c r="CH43" s="1081"/>
      <c r="CI43" s="851"/>
      <c r="CJ43" s="834"/>
      <c r="CK43" s="896"/>
      <c r="CL43" s="1085">
        <f>DATE($CL40,$CM40,DAY($CN40))</f>
        <v>46517</v>
      </c>
      <c r="CM43" s="1082">
        <f t="shared" ref="CM43" si="216">CL43+1</f>
        <v>46518</v>
      </c>
      <c r="CN43" s="1082">
        <f t="shared" ref="CN43" si="217">CM43+1</f>
        <v>46519</v>
      </c>
      <c r="CO43" s="1082">
        <f t="shared" ref="CO43" si="218">CN43+1</f>
        <v>46520</v>
      </c>
      <c r="CP43" s="1082">
        <f t="shared" ref="CP43" si="219">CO43+1</f>
        <v>46521</v>
      </c>
      <c r="CQ43" s="1082">
        <f t="shared" ref="CQ43" si="220">CP43+1</f>
        <v>46522</v>
      </c>
      <c r="CR43" s="1082">
        <f t="shared" ref="CR43" si="221">CQ43+1</f>
        <v>46523</v>
      </c>
      <c r="CS43" s="851"/>
      <c r="CT43" s="1081"/>
      <c r="CU43" s="851"/>
      <c r="CV43" s="834"/>
    </row>
    <row r="44" spans="1:100" s="849" customFormat="1" ht="13.5" customHeight="1" outlineLevel="1">
      <c r="A44" s="834"/>
      <c r="B44" s="852" t="s">
        <v>1353</v>
      </c>
      <c r="C44" s="1090">
        <f>IF(I26&lt;$G$8,I26+1,"")</f>
        <v>46125</v>
      </c>
      <c r="D44" s="1091">
        <f t="shared" ref="D44" si="222">IF(C41&lt;$G$8,C44+1,"")</f>
        <v>46126</v>
      </c>
      <c r="E44" s="1091">
        <f t="shared" ref="E44" si="223">IF(D41&lt;$G$8,D44+1,"")</f>
        <v>46127</v>
      </c>
      <c r="F44" s="1091">
        <f t="shared" ref="F44" si="224">IF(E41&lt;$G$8,E44+1,"")</f>
        <v>46128</v>
      </c>
      <c r="G44" s="1091">
        <f t="shared" ref="G44" si="225">IF(F41&lt;$G$8,F44+1,"")</f>
        <v>46129</v>
      </c>
      <c r="H44" s="1091">
        <f t="shared" ref="H44" si="226">IF(G41&lt;$G$8,G44+1,"")</f>
        <v>46130</v>
      </c>
      <c r="I44" s="1093">
        <f t="shared" ref="I44" si="227">IF(H41&lt;$G$8,H44+1,"")</f>
        <v>46131</v>
      </c>
      <c r="J44" s="855" t="s">
        <v>1354</v>
      </c>
      <c r="K44" s="856">
        <f>+COUNTIFS(C45:I45,"土",C49:I49,"")+COUNTIFS(C45:I45,"日",C49:I49,"")+COUNTIFS(祝日,C41)+COUNTIFS(祝日,D41)+COUNTIFS(祝日,E41)+COUNTIFS(祝日,F41)+COUNTIFS(祝日,G41)</f>
        <v>2</v>
      </c>
      <c r="L44" s="832"/>
      <c r="M44" s="834"/>
      <c r="N44" s="852" t="s">
        <v>1353</v>
      </c>
      <c r="O44" s="1090">
        <f>IF(U26&lt;$G$8,U29+1,"")</f>
        <v>46181</v>
      </c>
      <c r="P44" s="1091">
        <f t="shared" ref="P44:U44" si="228">IF(O41&lt;$G$8,O44+1,"")</f>
        <v>46182</v>
      </c>
      <c r="Q44" s="1091">
        <f t="shared" si="228"/>
        <v>46183</v>
      </c>
      <c r="R44" s="1091">
        <f t="shared" si="228"/>
        <v>46184</v>
      </c>
      <c r="S44" s="1091">
        <f t="shared" si="228"/>
        <v>46185</v>
      </c>
      <c r="T44" s="1091">
        <f t="shared" si="228"/>
        <v>46186</v>
      </c>
      <c r="U44" s="1091">
        <f t="shared" si="228"/>
        <v>46187</v>
      </c>
      <c r="V44" s="855" t="s">
        <v>1354</v>
      </c>
      <c r="W44" s="856">
        <f>+COUNTIFS(O45:U45,"土",O49:U49,"")+COUNTIFS(O45:U45,"日",O49:U49,"")+COUNTIFS(祝日,O41)+COUNTIFS(祝日,P41)+COUNTIFS(祝日,Q41)+COUNTIFS(祝日,R41)+COUNTIFS(祝日,S41)</f>
        <v>2</v>
      </c>
      <c r="X44" s="832"/>
      <c r="Y44" s="834"/>
      <c r="Z44" s="834"/>
      <c r="AA44" s="852" t="s">
        <v>1353</v>
      </c>
      <c r="AB44" s="1090">
        <f>IF(AH26&lt;$G$8,AH29+1,"")</f>
        <v>46237</v>
      </c>
      <c r="AC44" s="1091">
        <f t="shared" ref="AC44:AH44" si="229">IF(AB41&lt;$G$8,AB44+1,"")</f>
        <v>46238</v>
      </c>
      <c r="AD44" s="1091">
        <f t="shared" si="229"/>
        <v>46239</v>
      </c>
      <c r="AE44" s="1091">
        <f t="shared" si="229"/>
        <v>46240</v>
      </c>
      <c r="AF44" s="1091">
        <f t="shared" si="229"/>
        <v>46241</v>
      </c>
      <c r="AG44" s="1091">
        <f t="shared" si="229"/>
        <v>46242</v>
      </c>
      <c r="AH44" s="1091">
        <f t="shared" si="229"/>
        <v>46243</v>
      </c>
      <c r="AI44" s="855" t="s">
        <v>1354</v>
      </c>
      <c r="AJ44" s="856">
        <f>+COUNTIFS(AB45:AH45,"土",AB49:AH49,"")+COUNTIFS(AB45:AH45,"日",AB49:AH49,"")+COUNTIFS(祝日,AB41)+COUNTIFS(祝日,AC41)+COUNTIFS(祝日,AD41)+COUNTIFS(祝日,AE41)+COUNTIFS(祝日,AF41)</f>
        <v>2</v>
      </c>
      <c r="AK44" s="832"/>
      <c r="AL44" s="834"/>
      <c r="AM44" s="852" t="s">
        <v>1353</v>
      </c>
      <c r="AN44" s="1090">
        <f>IF(AT26&lt;$G$8,AT29+1,"")</f>
        <v>46293</v>
      </c>
      <c r="AO44" s="1091">
        <f t="shared" ref="AO44:AT44" si="230">IF(AN41&lt;$G$8,AN44+1,"")</f>
        <v>46294</v>
      </c>
      <c r="AP44" s="1091">
        <f t="shared" si="230"/>
        <v>46295</v>
      </c>
      <c r="AQ44" s="1091">
        <f t="shared" si="230"/>
        <v>46296</v>
      </c>
      <c r="AR44" s="1091">
        <f t="shared" si="230"/>
        <v>46297</v>
      </c>
      <c r="AS44" s="1091">
        <f t="shared" si="230"/>
        <v>46298</v>
      </c>
      <c r="AT44" s="1091">
        <f t="shared" si="230"/>
        <v>46299</v>
      </c>
      <c r="AU44" s="855" t="s">
        <v>1354</v>
      </c>
      <c r="AV44" s="856">
        <f>+COUNTIFS(AN45:AT45,"土",AN49:AT49,"")+COUNTIFS(AN45:AT45,"日",AN49:AT49,"")+COUNTIFS(祝日,AN41)+COUNTIFS(祝日,AO41)+COUNTIFS(祝日,AP41)+COUNTIFS(祝日,AQ41)+COUNTIFS(祝日,AR41)</f>
        <v>2</v>
      </c>
      <c r="AW44" s="832"/>
      <c r="AX44" s="834"/>
      <c r="AY44" s="834"/>
      <c r="AZ44" s="852" t="s">
        <v>1353</v>
      </c>
      <c r="BA44" s="1090">
        <f>IF(BG26&lt;$G$8,BG29+1,"")</f>
        <v>46349</v>
      </c>
      <c r="BB44" s="1091">
        <f t="shared" ref="BB44:BG44" si="231">IF(BA41&lt;$G$8,BA44+1,"")</f>
        <v>46350</v>
      </c>
      <c r="BC44" s="1091">
        <f t="shared" si="231"/>
        <v>46351</v>
      </c>
      <c r="BD44" s="1091">
        <f t="shared" si="231"/>
        <v>46352</v>
      </c>
      <c r="BE44" s="1091">
        <f t="shared" si="231"/>
        <v>46353</v>
      </c>
      <c r="BF44" s="1091">
        <f t="shared" si="231"/>
        <v>46354</v>
      </c>
      <c r="BG44" s="1091">
        <f t="shared" si="231"/>
        <v>46355</v>
      </c>
      <c r="BH44" s="855" t="s">
        <v>1354</v>
      </c>
      <c r="BI44" s="856">
        <f>+COUNTIFS(BA45:BG45,"土",BA49:BG49,"")+COUNTIFS(BA45:BG45,"日",BA49:BG49,"")+COUNTIFS(祝日,BA41)+COUNTIFS(祝日,BB41)+COUNTIFS(祝日,BC41)+COUNTIFS(祝日,BD41)+COUNTIFS(祝日,BE41)</f>
        <v>3</v>
      </c>
      <c r="BJ44" s="832"/>
      <c r="BK44" s="834"/>
      <c r="BL44" s="852" t="s">
        <v>1353</v>
      </c>
      <c r="BM44" s="1090">
        <f>IF(BS26&lt;$G$8,BS29+1,"")</f>
        <v>46405</v>
      </c>
      <c r="BN44" s="1091">
        <f t="shared" ref="BN44:BS44" si="232">IF(BM41&lt;$G$8,BM44+1,"")</f>
        <v>46406</v>
      </c>
      <c r="BO44" s="1091">
        <f t="shared" si="232"/>
        <v>46407</v>
      </c>
      <c r="BP44" s="1091">
        <f t="shared" si="232"/>
        <v>46408</v>
      </c>
      <c r="BQ44" s="1091">
        <f t="shared" si="232"/>
        <v>46409</v>
      </c>
      <c r="BR44" s="1091">
        <f t="shared" si="232"/>
        <v>46410</v>
      </c>
      <c r="BS44" s="1091">
        <f t="shared" si="232"/>
        <v>46411</v>
      </c>
      <c r="BT44" s="855" t="s">
        <v>1354</v>
      </c>
      <c r="BU44" s="856">
        <f>+COUNTIFS(BM45:BS45,"土",BM49:BS49,"")+COUNTIFS(BM45:BS45,"日",BM49:BS49,"")+COUNTIFS(祝日,BM41)+COUNTIFS(祝日,BN41)+COUNTIFS(祝日,BO41)+COUNTIFS(祝日,BP41)+COUNTIFS(祝日,BQ41)</f>
        <v>2</v>
      </c>
      <c r="BV44" s="832"/>
      <c r="BW44" s="834"/>
      <c r="BX44" s="834"/>
      <c r="BY44" s="852" t="s">
        <v>1353</v>
      </c>
      <c r="BZ44" s="1090">
        <f>IF(CF26&lt;$G$8,CF29+1,"")</f>
        <v>46461</v>
      </c>
      <c r="CA44" s="1091">
        <f t="shared" ref="CA44:CF44" si="233">IF(BZ41&lt;$G$8,BZ44+1,"")</f>
        <v>46462</v>
      </c>
      <c r="CB44" s="1091">
        <f t="shared" si="233"/>
        <v>46463</v>
      </c>
      <c r="CC44" s="1091">
        <f t="shared" si="233"/>
        <v>46464</v>
      </c>
      <c r="CD44" s="1091">
        <f t="shared" si="233"/>
        <v>46465</v>
      </c>
      <c r="CE44" s="1091">
        <f t="shared" si="233"/>
        <v>46466</v>
      </c>
      <c r="CF44" s="1091">
        <f t="shared" si="233"/>
        <v>46467</v>
      </c>
      <c r="CG44" s="855" t="s">
        <v>1354</v>
      </c>
      <c r="CH44" s="856">
        <f>+COUNTIFS(BZ45:CF45,"土",BZ49:CF49,"")+COUNTIFS(BZ45:CF45,"日",BZ49:CF49,"")+COUNTIFS(祝日,BZ41)+COUNTIFS(祝日,CA41)+COUNTIFS(祝日,CB41)+COUNTIFS(祝日,CC41)+COUNTIFS(祝日,CD41)</f>
        <v>2</v>
      </c>
      <c r="CI44" s="832"/>
      <c r="CJ44" s="834"/>
      <c r="CK44" s="852" t="s">
        <v>1353</v>
      </c>
      <c r="CL44" s="1090" t="str">
        <f>IF(CR26&lt;$G$8,CR29+1,"")</f>
        <v/>
      </c>
      <c r="CM44" s="1091" t="str">
        <f t="shared" ref="CM44:CR44" si="234">IF(CL41&lt;$G$8,CL44+1,"")</f>
        <v/>
      </c>
      <c r="CN44" s="1091" t="str">
        <f t="shared" si="234"/>
        <v/>
      </c>
      <c r="CO44" s="1091" t="str">
        <f t="shared" si="234"/>
        <v/>
      </c>
      <c r="CP44" s="1091" t="str">
        <f t="shared" si="234"/>
        <v/>
      </c>
      <c r="CQ44" s="1091" t="str">
        <f t="shared" si="234"/>
        <v/>
      </c>
      <c r="CR44" s="1091" t="str">
        <f t="shared" si="234"/>
        <v/>
      </c>
      <c r="CS44" s="855" t="s">
        <v>1354</v>
      </c>
      <c r="CT44" s="856">
        <f>+COUNTIFS(CL45:CR45,"土",CL49:CR49,"")+COUNTIFS(CL45:CR45,"日",CL49:CR49,"")+COUNTIFS(祝日,CL41)+COUNTIFS(祝日,CM41)+COUNTIFS(祝日,CN41)+COUNTIFS(祝日,CO41)+COUNTIFS(祝日,CP41)</f>
        <v>0</v>
      </c>
      <c r="CU44" s="832"/>
      <c r="CV44" s="834"/>
    </row>
    <row r="45" spans="1:100" ht="13.5" customHeight="1">
      <c r="B45" s="852" t="s">
        <v>1355</v>
      </c>
      <c r="C45" s="1092" t="str">
        <f>IF(C44="","","月")</f>
        <v>月</v>
      </c>
      <c r="D45" s="1092" t="str">
        <f>IF(D44="","","火")</f>
        <v>火</v>
      </c>
      <c r="E45" s="1092" t="str">
        <f>IF(E44="","","水")</f>
        <v>水</v>
      </c>
      <c r="F45" s="1092" t="str">
        <f>IF(F44="","","木")</f>
        <v>木</v>
      </c>
      <c r="G45" s="1092" t="str">
        <f>IF(G44="","","金")</f>
        <v>金</v>
      </c>
      <c r="H45" s="1092" t="str">
        <f>IF(H44="","","土")</f>
        <v>土</v>
      </c>
      <c r="I45" s="1092" t="str">
        <f>IF(I44="","","日")</f>
        <v>日</v>
      </c>
      <c r="J45" s="855" t="s">
        <v>1356</v>
      </c>
      <c r="K45" s="856">
        <f>+COUNTIF(C49:I49,"夏休")+COUNTIF(C49:I49,"冬休")+COUNTIF(C49:I49,"中止")</f>
        <v>0</v>
      </c>
      <c r="L45" s="832">
        <f>+COUNTIF(H49:I49,"夏休")+COUNTIF(H49:I49,"冬休")+COUNTIF(H49:I49,"中止")</f>
        <v>0</v>
      </c>
      <c r="M45" s="834"/>
      <c r="N45" s="852" t="s">
        <v>1355</v>
      </c>
      <c r="O45" s="1092" t="str">
        <f>IF(O44="","","月")</f>
        <v>月</v>
      </c>
      <c r="P45" s="1092" t="str">
        <f>IF(P44="","","火")</f>
        <v>火</v>
      </c>
      <c r="Q45" s="1092" t="str">
        <f>IF(Q44="","","水")</f>
        <v>水</v>
      </c>
      <c r="R45" s="1092" t="str">
        <f>IF(R44="","","木")</f>
        <v>木</v>
      </c>
      <c r="S45" s="1092" t="str">
        <f>IF(S44="","","金")</f>
        <v>金</v>
      </c>
      <c r="T45" s="1092" t="str">
        <f>IF(T44="","","土")</f>
        <v>土</v>
      </c>
      <c r="U45" s="1092" t="str">
        <f>IF(U44="","","日")</f>
        <v>日</v>
      </c>
      <c r="V45" s="855" t="s">
        <v>1356</v>
      </c>
      <c r="W45" s="856">
        <f>+COUNTIF(O49:U49,"夏休")+COUNTIF(O49:U49,"冬休")+COUNTIF(O49:U49,"中止")</f>
        <v>0</v>
      </c>
      <c r="X45" s="832">
        <f>+COUNTIF(T49:U49,"夏休")+COUNTIF(T49:U49,"冬休")+COUNTIF(T49:U49,"中止")</f>
        <v>0</v>
      </c>
      <c r="AA45" s="852" t="s">
        <v>1355</v>
      </c>
      <c r="AB45" s="1092" t="str">
        <f>IF(AB44="","","月")</f>
        <v>月</v>
      </c>
      <c r="AC45" s="1092" t="str">
        <f>IF(AC44="","","火")</f>
        <v>火</v>
      </c>
      <c r="AD45" s="1092" t="str">
        <f>IF(AD44="","","水")</f>
        <v>水</v>
      </c>
      <c r="AE45" s="1092" t="str">
        <f>IF(AE44="","","木")</f>
        <v>木</v>
      </c>
      <c r="AF45" s="1092" t="str">
        <f>IF(AF44="","","金")</f>
        <v>金</v>
      </c>
      <c r="AG45" s="1092" t="str">
        <f>IF(AG44="","","土")</f>
        <v>土</v>
      </c>
      <c r="AH45" s="1092" t="str">
        <f>IF(AH44="","","日")</f>
        <v>日</v>
      </c>
      <c r="AI45" s="855" t="s">
        <v>1356</v>
      </c>
      <c r="AJ45" s="856">
        <f>+COUNTIF(AB49:AH49,"夏休")+COUNTIF(AB49:AH49,"冬休")+COUNTIF(AB49:AH49,"中止")</f>
        <v>0</v>
      </c>
      <c r="AK45" s="832">
        <f>+COUNTIF(AG49:AH49,"夏休")+COUNTIF(AG49:AH49,"冬休")+COUNTIF(AG49:AH49,"中止")</f>
        <v>0</v>
      </c>
      <c r="AL45" s="834"/>
      <c r="AM45" s="852" t="s">
        <v>1355</v>
      </c>
      <c r="AN45" s="1092" t="str">
        <f>IF(AN44="","","月")</f>
        <v>月</v>
      </c>
      <c r="AO45" s="1092" t="str">
        <f>IF(AO44="","","火")</f>
        <v>火</v>
      </c>
      <c r="AP45" s="1092" t="str">
        <f>IF(AP44="","","水")</f>
        <v>水</v>
      </c>
      <c r="AQ45" s="1092" t="str">
        <f>IF(AQ44="","","木")</f>
        <v>木</v>
      </c>
      <c r="AR45" s="1092" t="str">
        <f>IF(AR44="","","金")</f>
        <v>金</v>
      </c>
      <c r="AS45" s="1092" t="str">
        <f>IF(AS44="","","土")</f>
        <v>土</v>
      </c>
      <c r="AT45" s="1092" t="str">
        <f>IF(AT44="","","日")</f>
        <v>日</v>
      </c>
      <c r="AU45" s="855" t="s">
        <v>1356</v>
      </c>
      <c r="AV45" s="856">
        <f>+COUNTIF(AN49:AT49,"夏休")+COUNTIF(AN49:AT49,"冬休")+COUNTIF(AN49:AT49,"中止")</f>
        <v>0</v>
      </c>
      <c r="AW45" s="832">
        <f>+COUNTIF(AS49:AT49,"夏休")+COUNTIF(AS49:AT49,"冬休")+COUNTIF(AS49:AT49,"中止")</f>
        <v>0</v>
      </c>
      <c r="AZ45" s="852" t="s">
        <v>1355</v>
      </c>
      <c r="BA45" s="1092" t="str">
        <f>IF(BA44="","","月")</f>
        <v>月</v>
      </c>
      <c r="BB45" s="1092" t="str">
        <f>IF(BB44="","","火")</f>
        <v>火</v>
      </c>
      <c r="BC45" s="1092" t="str">
        <f>IF(BC44="","","水")</f>
        <v>水</v>
      </c>
      <c r="BD45" s="1092" t="str">
        <f>IF(BD44="","","木")</f>
        <v>木</v>
      </c>
      <c r="BE45" s="1092" t="str">
        <f>IF(BE44="","","金")</f>
        <v>金</v>
      </c>
      <c r="BF45" s="1092" t="str">
        <f>IF(BF44="","","土")</f>
        <v>土</v>
      </c>
      <c r="BG45" s="1092" t="str">
        <f>IF(BG44="","","日")</f>
        <v>日</v>
      </c>
      <c r="BH45" s="855" t="s">
        <v>1356</v>
      </c>
      <c r="BI45" s="856">
        <f>+COUNTIF(BA49:BG49,"夏休")+COUNTIF(BA49:BG49,"冬休")+COUNTIF(BA49:BG49,"中止")</f>
        <v>0</v>
      </c>
      <c r="BJ45" s="832">
        <f>+COUNTIF(BF49:BG49,"夏休")+COUNTIF(BF49:BG49,"冬休")+COUNTIF(BF49:BG49,"中止")</f>
        <v>0</v>
      </c>
      <c r="BK45" s="834"/>
      <c r="BL45" s="852" t="s">
        <v>1355</v>
      </c>
      <c r="BM45" s="1092" t="str">
        <f>IF(BM44="","","月")</f>
        <v>月</v>
      </c>
      <c r="BN45" s="1092" t="str">
        <f>IF(BN44="","","火")</f>
        <v>火</v>
      </c>
      <c r="BO45" s="1092" t="str">
        <f>IF(BO44="","","水")</f>
        <v>水</v>
      </c>
      <c r="BP45" s="1092" t="str">
        <f>IF(BP44="","","木")</f>
        <v>木</v>
      </c>
      <c r="BQ45" s="1092" t="str">
        <f>IF(BQ44="","","金")</f>
        <v>金</v>
      </c>
      <c r="BR45" s="1092" t="str">
        <f>IF(BR44="","","土")</f>
        <v>土</v>
      </c>
      <c r="BS45" s="1092" t="str">
        <f>IF(BS44="","","日")</f>
        <v>日</v>
      </c>
      <c r="BT45" s="855" t="s">
        <v>1356</v>
      </c>
      <c r="BU45" s="856">
        <f>+COUNTIF(BM49:BS49,"夏休")+COUNTIF(BM49:BS49,"冬休")+COUNTIF(BM49:BS49,"中止")</f>
        <v>0</v>
      </c>
      <c r="BV45" s="832">
        <f>+COUNTIF(BR49:BS49,"夏休")+COUNTIF(BR49:BS49,"冬休")+COUNTIF(BR49:BS49,"中止")</f>
        <v>0</v>
      </c>
      <c r="BY45" s="852" t="s">
        <v>1355</v>
      </c>
      <c r="BZ45" s="1092" t="str">
        <f>IF(BZ44="","","月")</f>
        <v>月</v>
      </c>
      <c r="CA45" s="1092" t="str">
        <f>IF(CA44="","","火")</f>
        <v>火</v>
      </c>
      <c r="CB45" s="1092" t="str">
        <f>IF(CB44="","","水")</f>
        <v>水</v>
      </c>
      <c r="CC45" s="1092" t="str">
        <f>IF(CC44="","","木")</f>
        <v>木</v>
      </c>
      <c r="CD45" s="1092" t="str">
        <f>IF(CD44="","","金")</f>
        <v>金</v>
      </c>
      <c r="CE45" s="1092" t="str">
        <f>IF(CE44="","","土")</f>
        <v>土</v>
      </c>
      <c r="CF45" s="1092" t="str">
        <f>IF(CF44="","","日")</f>
        <v>日</v>
      </c>
      <c r="CG45" s="855" t="s">
        <v>1356</v>
      </c>
      <c r="CH45" s="856">
        <f>+COUNTIF(BZ49:CF49,"夏休")+COUNTIF(BZ49:CF49,"冬休")+COUNTIF(BZ49:CF49,"中止")</f>
        <v>0</v>
      </c>
      <c r="CI45" s="832">
        <f>+COUNTIF(CE49:CF49,"夏休")+COUNTIF(CE49:CF49,"冬休")+COUNTIF(CE49:CF49,"中止")</f>
        <v>0</v>
      </c>
      <c r="CJ45" s="834"/>
      <c r="CK45" s="852" t="s">
        <v>1355</v>
      </c>
      <c r="CL45" s="1092" t="str">
        <f>IF(CL44="","","月")</f>
        <v/>
      </c>
      <c r="CM45" s="1092" t="str">
        <f>IF(CM44="","","火")</f>
        <v/>
      </c>
      <c r="CN45" s="1092" t="str">
        <f>IF(CN44="","","水")</f>
        <v/>
      </c>
      <c r="CO45" s="1092" t="str">
        <f>IF(CO44="","","木")</f>
        <v/>
      </c>
      <c r="CP45" s="1092" t="str">
        <f>IF(CP44="","","金")</f>
        <v/>
      </c>
      <c r="CQ45" s="1092" t="str">
        <f>IF(CQ44="","","土")</f>
        <v/>
      </c>
      <c r="CR45" s="1092" t="str">
        <f>IF(CR44="","","日")</f>
        <v/>
      </c>
      <c r="CS45" s="855" t="s">
        <v>1356</v>
      </c>
      <c r="CT45" s="856">
        <f>+COUNTIF(CL49:CR49,"夏休")+COUNTIF(CL49:CR49,"冬休")+COUNTIF(CL49:CR49,"中止")</f>
        <v>0</v>
      </c>
      <c r="CU45" s="832">
        <f>+COUNTIF(CQ49:CR49,"夏休")+COUNTIF(CQ49:CR49,"冬休")+COUNTIF(CQ49:CR49,"中止")</f>
        <v>0</v>
      </c>
    </row>
    <row r="46" spans="1:100">
      <c r="B46" s="2427" t="s">
        <v>1357</v>
      </c>
      <c r="C46" s="2439"/>
      <c r="D46" s="2424"/>
      <c r="E46" s="2424"/>
      <c r="F46" s="2424"/>
      <c r="G46" s="2424"/>
      <c r="H46" s="2424"/>
      <c r="I46" s="2433"/>
      <c r="J46" s="857" t="s">
        <v>1358</v>
      </c>
      <c r="K46" s="858">
        <f>COUNT(C44:I44)-K45</f>
        <v>7</v>
      </c>
      <c r="L46" s="859"/>
      <c r="M46" s="834"/>
      <c r="N46" s="2427" t="s">
        <v>1357</v>
      </c>
      <c r="O46" s="2439"/>
      <c r="P46" s="2424"/>
      <c r="Q46" s="2424"/>
      <c r="R46" s="2424"/>
      <c r="S46" s="2424"/>
      <c r="T46" s="2424"/>
      <c r="U46" s="2433"/>
      <c r="V46" s="857" t="s">
        <v>1358</v>
      </c>
      <c r="W46" s="858">
        <f>COUNT(O44:U44)-W45</f>
        <v>7</v>
      </c>
      <c r="X46" s="859"/>
      <c r="AA46" s="2427" t="s">
        <v>1357</v>
      </c>
      <c r="AB46" s="2430"/>
      <c r="AC46" s="2424"/>
      <c r="AD46" s="2424"/>
      <c r="AE46" s="2424"/>
      <c r="AF46" s="2424"/>
      <c r="AG46" s="2424"/>
      <c r="AH46" s="2424"/>
      <c r="AI46" s="857" t="s">
        <v>1358</v>
      </c>
      <c r="AJ46" s="858">
        <f>COUNT(AB44:AH44)-AJ45</f>
        <v>7</v>
      </c>
      <c r="AK46" s="859"/>
      <c r="AL46" s="834"/>
      <c r="AM46" s="2427" t="s">
        <v>1357</v>
      </c>
      <c r="AN46" s="2430"/>
      <c r="AO46" s="2424"/>
      <c r="AP46" s="2424"/>
      <c r="AQ46" s="2424"/>
      <c r="AR46" s="2424"/>
      <c r="AS46" s="2424"/>
      <c r="AT46" s="2424"/>
      <c r="AU46" s="857" t="s">
        <v>1358</v>
      </c>
      <c r="AV46" s="858">
        <f>COUNT(AN44:AT44)-AV45</f>
        <v>7</v>
      </c>
      <c r="AW46" s="859"/>
      <c r="AZ46" s="2427" t="s">
        <v>1357</v>
      </c>
      <c r="BA46" s="2430"/>
      <c r="BB46" s="2424"/>
      <c r="BC46" s="2424"/>
      <c r="BD46" s="2424"/>
      <c r="BE46" s="2424"/>
      <c r="BF46" s="2424"/>
      <c r="BG46" s="2424"/>
      <c r="BH46" s="857" t="s">
        <v>1358</v>
      </c>
      <c r="BI46" s="858">
        <f>COUNT(BA44:BG44)-BI45</f>
        <v>7</v>
      </c>
      <c r="BJ46" s="859"/>
      <c r="BK46" s="834"/>
      <c r="BL46" s="2427" t="s">
        <v>1357</v>
      </c>
      <c r="BM46" s="2430"/>
      <c r="BN46" s="2424"/>
      <c r="BO46" s="2424"/>
      <c r="BP46" s="2424"/>
      <c r="BQ46" s="2424"/>
      <c r="BR46" s="2424"/>
      <c r="BS46" s="2424"/>
      <c r="BT46" s="857" t="s">
        <v>1358</v>
      </c>
      <c r="BU46" s="858">
        <f>COUNT(BM44:BS44)-BU45</f>
        <v>7</v>
      </c>
      <c r="BV46" s="859"/>
      <c r="BY46" s="2427" t="s">
        <v>1357</v>
      </c>
      <c r="BZ46" s="2430"/>
      <c r="CA46" s="2424"/>
      <c r="CB46" s="2424"/>
      <c r="CC46" s="2424"/>
      <c r="CD46" s="2424"/>
      <c r="CE46" s="2424"/>
      <c r="CF46" s="2424"/>
      <c r="CG46" s="857" t="s">
        <v>1358</v>
      </c>
      <c r="CH46" s="858">
        <f>COUNT(BZ44:CF44)-CH45</f>
        <v>7</v>
      </c>
      <c r="CI46" s="859"/>
      <c r="CJ46" s="834"/>
      <c r="CK46" s="2427" t="s">
        <v>1357</v>
      </c>
      <c r="CL46" s="2430"/>
      <c r="CM46" s="2424"/>
      <c r="CN46" s="2424"/>
      <c r="CO46" s="2424"/>
      <c r="CP46" s="2424"/>
      <c r="CQ46" s="2424"/>
      <c r="CR46" s="2424"/>
      <c r="CS46" s="857" t="s">
        <v>1358</v>
      </c>
      <c r="CT46" s="858">
        <f>COUNT(CL44:CR44)-CT45</f>
        <v>0</v>
      </c>
      <c r="CU46" s="859"/>
    </row>
    <row r="47" spans="1:100">
      <c r="B47" s="2428"/>
      <c r="C47" s="2440"/>
      <c r="D47" s="2425"/>
      <c r="E47" s="2425"/>
      <c r="F47" s="2425"/>
      <c r="G47" s="2425"/>
      <c r="H47" s="2425"/>
      <c r="I47" s="2434"/>
      <c r="J47" s="857" t="s">
        <v>1359</v>
      </c>
      <c r="K47" s="860">
        <f>+COUNTIF(C50:I50,"休")</f>
        <v>2</v>
      </c>
      <c r="M47" s="861"/>
      <c r="N47" s="2428"/>
      <c r="O47" s="2440"/>
      <c r="P47" s="2425"/>
      <c r="Q47" s="2425"/>
      <c r="R47" s="2425"/>
      <c r="S47" s="2425"/>
      <c r="T47" s="2425"/>
      <c r="U47" s="2434"/>
      <c r="V47" s="857" t="s">
        <v>1359</v>
      </c>
      <c r="W47" s="860">
        <f>+COUNTIF(O50:U50,"休")</f>
        <v>0</v>
      </c>
      <c r="AA47" s="2428"/>
      <c r="AB47" s="2431"/>
      <c r="AC47" s="2425"/>
      <c r="AD47" s="2425"/>
      <c r="AE47" s="2425"/>
      <c r="AF47" s="2425"/>
      <c r="AG47" s="2425"/>
      <c r="AH47" s="2425"/>
      <c r="AI47" s="857" t="s">
        <v>1359</v>
      </c>
      <c r="AJ47" s="860">
        <f>+COUNTIF(AB50:AH50,"休")</f>
        <v>0</v>
      </c>
      <c r="AL47" s="861"/>
      <c r="AM47" s="2428"/>
      <c r="AN47" s="2431"/>
      <c r="AO47" s="2425"/>
      <c r="AP47" s="2425"/>
      <c r="AQ47" s="2425"/>
      <c r="AR47" s="2425"/>
      <c r="AS47" s="2425"/>
      <c r="AT47" s="2425"/>
      <c r="AU47" s="857" t="s">
        <v>1359</v>
      </c>
      <c r="AV47" s="860">
        <f>+COUNTIF(AN50:AT50,"休")</f>
        <v>0</v>
      </c>
      <c r="AZ47" s="2428"/>
      <c r="BA47" s="2431"/>
      <c r="BB47" s="2425"/>
      <c r="BC47" s="2425"/>
      <c r="BD47" s="2425"/>
      <c r="BE47" s="2425"/>
      <c r="BF47" s="2425"/>
      <c r="BG47" s="2425"/>
      <c r="BH47" s="857" t="s">
        <v>1359</v>
      </c>
      <c r="BI47" s="860">
        <f>+COUNTIF(BA50:BG50,"休")</f>
        <v>0</v>
      </c>
      <c r="BK47" s="861"/>
      <c r="BL47" s="2428"/>
      <c r="BM47" s="2431"/>
      <c r="BN47" s="2425"/>
      <c r="BO47" s="2425"/>
      <c r="BP47" s="2425"/>
      <c r="BQ47" s="2425"/>
      <c r="BR47" s="2425"/>
      <c r="BS47" s="2425"/>
      <c r="BT47" s="857" t="s">
        <v>1359</v>
      </c>
      <c r="BU47" s="860">
        <f>+COUNTIF(BM50:BS50,"休")</f>
        <v>0</v>
      </c>
      <c r="BY47" s="2428"/>
      <c r="BZ47" s="2431"/>
      <c r="CA47" s="2425"/>
      <c r="CB47" s="2425"/>
      <c r="CC47" s="2425"/>
      <c r="CD47" s="2425"/>
      <c r="CE47" s="2425"/>
      <c r="CF47" s="2425"/>
      <c r="CG47" s="857" t="s">
        <v>1359</v>
      </c>
      <c r="CH47" s="860">
        <f>+COUNTIF(BZ50:CF50,"休")</f>
        <v>0</v>
      </c>
      <c r="CJ47" s="861"/>
      <c r="CK47" s="2428"/>
      <c r="CL47" s="2431"/>
      <c r="CM47" s="2425"/>
      <c r="CN47" s="2425"/>
      <c r="CO47" s="2425"/>
      <c r="CP47" s="2425"/>
      <c r="CQ47" s="2425"/>
      <c r="CR47" s="2425"/>
      <c r="CS47" s="857" t="s">
        <v>1359</v>
      </c>
      <c r="CT47" s="860">
        <f>+COUNTIF(CL50:CR50,"休")</f>
        <v>0</v>
      </c>
    </row>
    <row r="48" spans="1:100" ht="13.5" customHeight="1">
      <c r="B48" s="2429"/>
      <c r="C48" s="2441"/>
      <c r="D48" s="2426"/>
      <c r="E48" s="2426"/>
      <c r="F48" s="2426"/>
      <c r="G48" s="2426"/>
      <c r="H48" s="2426"/>
      <c r="I48" s="2435"/>
      <c r="J48" s="857" t="s">
        <v>1360</v>
      </c>
      <c r="K48" s="862">
        <f>+K47/K46</f>
        <v>0.2857142857142857</v>
      </c>
      <c r="L48" s="863"/>
      <c r="M48" s="834"/>
      <c r="N48" s="2429"/>
      <c r="O48" s="2441"/>
      <c r="P48" s="2426"/>
      <c r="Q48" s="2426"/>
      <c r="R48" s="2426"/>
      <c r="S48" s="2426"/>
      <c r="T48" s="2426"/>
      <c r="U48" s="2435"/>
      <c r="V48" s="857" t="s">
        <v>1360</v>
      </c>
      <c r="W48" s="862">
        <f>+W47/W46</f>
        <v>0</v>
      </c>
      <c r="X48" s="863"/>
      <c r="AA48" s="2429"/>
      <c r="AB48" s="2432"/>
      <c r="AC48" s="2426"/>
      <c r="AD48" s="2426"/>
      <c r="AE48" s="2426"/>
      <c r="AF48" s="2426"/>
      <c r="AG48" s="2426"/>
      <c r="AH48" s="2426"/>
      <c r="AI48" s="857" t="s">
        <v>1360</v>
      </c>
      <c r="AJ48" s="862">
        <f>+AJ47/AJ46</f>
        <v>0</v>
      </c>
      <c r="AK48" s="863"/>
      <c r="AL48" s="834"/>
      <c r="AM48" s="2429"/>
      <c r="AN48" s="2432"/>
      <c r="AO48" s="2426"/>
      <c r="AP48" s="2426"/>
      <c r="AQ48" s="2426"/>
      <c r="AR48" s="2426"/>
      <c r="AS48" s="2426"/>
      <c r="AT48" s="2426"/>
      <c r="AU48" s="857" t="s">
        <v>1360</v>
      </c>
      <c r="AV48" s="862">
        <f>+AV47/AV46</f>
        <v>0</v>
      </c>
      <c r="AW48" s="863"/>
      <c r="AZ48" s="2429"/>
      <c r="BA48" s="2432"/>
      <c r="BB48" s="2426"/>
      <c r="BC48" s="2426"/>
      <c r="BD48" s="2426"/>
      <c r="BE48" s="2426"/>
      <c r="BF48" s="2426"/>
      <c r="BG48" s="2426"/>
      <c r="BH48" s="857" t="s">
        <v>1360</v>
      </c>
      <c r="BI48" s="862">
        <f>+BI47/BI46</f>
        <v>0</v>
      </c>
      <c r="BJ48" s="863"/>
      <c r="BK48" s="834"/>
      <c r="BL48" s="2429"/>
      <c r="BM48" s="2432"/>
      <c r="BN48" s="2426"/>
      <c r="BO48" s="2426"/>
      <c r="BP48" s="2426"/>
      <c r="BQ48" s="2426"/>
      <c r="BR48" s="2426"/>
      <c r="BS48" s="2426"/>
      <c r="BT48" s="857" t="s">
        <v>1360</v>
      </c>
      <c r="BU48" s="862">
        <f>+BU47/BU46</f>
        <v>0</v>
      </c>
      <c r="BV48" s="863"/>
      <c r="BY48" s="2429"/>
      <c r="BZ48" s="2432"/>
      <c r="CA48" s="2426"/>
      <c r="CB48" s="2426"/>
      <c r="CC48" s="2426"/>
      <c r="CD48" s="2426"/>
      <c r="CE48" s="2426"/>
      <c r="CF48" s="2426"/>
      <c r="CG48" s="857" t="s">
        <v>1360</v>
      </c>
      <c r="CH48" s="862">
        <f>+CH47/CH46</f>
        <v>0</v>
      </c>
      <c r="CI48" s="863"/>
      <c r="CJ48" s="834"/>
      <c r="CK48" s="2429"/>
      <c r="CL48" s="2432"/>
      <c r="CM48" s="2426"/>
      <c r="CN48" s="2426"/>
      <c r="CO48" s="2426"/>
      <c r="CP48" s="2426"/>
      <c r="CQ48" s="2426"/>
      <c r="CR48" s="2426"/>
      <c r="CS48" s="857" t="s">
        <v>1360</v>
      </c>
      <c r="CT48" s="862" t="e">
        <f>+CT47/CT46</f>
        <v>#DIV/0!</v>
      </c>
      <c r="CU48" s="863"/>
    </row>
    <row r="49" spans="1:100" ht="13.5" customHeight="1">
      <c r="B49" s="864" t="s">
        <v>1361</v>
      </c>
      <c r="C49" s="865"/>
      <c r="D49" s="865"/>
      <c r="E49" s="865"/>
      <c r="F49" s="865"/>
      <c r="G49" s="865"/>
      <c r="H49" s="865"/>
      <c r="I49" s="865"/>
      <c r="J49" s="857" t="s">
        <v>1362</v>
      </c>
      <c r="K49" s="860">
        <f>+COUNTIF(C51:I51,"*休")</f>
        <v>2</v>
      </c>
      <c r="M49" s="834"/>
      <c r="N49" s="864" t="s">
        <v>1361</v>
      </c>
      <c r="O49" s="875"/>
      <c r="P49" s="865"/>
      <c r="Q49" s="865"/>
      <c r="R49" s="865"/>
      <c r="S49" s="865"/>
      <c r="T49" s="865"/>
      <c r="U49" s="865"/>
      <c r="V49" s="857" t="s">
        <v>1362</v>
      </c>
      <c r="W49" s="860">
        <f>+COUNTIF(O51:U51,"*休")</f>
        <v>0</v>
      </c>
      <c r="AA49" s="864" t="s">
        <v>1361</v>
      </c>
      <c r="AB49" s="875"/>
      <c r="AC49" s="865"/>
      <c r="AD49" s="865"/>
      <c r="AE49" s="865"/>
      <c r="AF49" s="865"/>
      <c r="AG49" s="865"/>
      <c r="AH49" s="865"/>
      <c r="AI49" s="857" t="s">
        <v>1362</v>
      </c>
      <c r="AJ49" s="860">
        <f>+COUNTIF(AB51:AH51,"*休")</f>
        <v>0</v>
      </c>
      <c r="AL49" s="834"/>
      <c r="AM49" s="864" t="s">
        <v>1361</v>
      </c>
      <c r="AN49" s="875"/>
      <c r="AO49" s="865"/>
      <c r="AP49" s="865"/>
      <c r="AQ49" s="865"/>
      <c r="AR49" s="865"/>
      <c r="AS49" s="865"/>
      <c r="AT49" s="865"/>
      <c r="AU49" s="857" t="s">
        <v>1362</v>
      </c>
      <c r="AV49" s="860">
        <f>+COUNTIF(AN51:AT51,"*休")</f>
        <v>0</v>
      </c>
      <c r="AZ49" s="864" t="s">
        <v>1361</v>
      </c>
      <c r="BA49" s="875"/>
      <c r="BB49" s="865"/>
      <c r="BC49" s="865"/>
      <c r="BD49" s="865"/>
      <c r="BE49" s="865"/>
      <c r="BF49" s="865"/>
      <c r="BG49" s="865"/>
      <c r="BH49" s="857" t="s">
        <v>1362</v>
      </c>
      <c r="BI49" s="860">
        <f>+COUNTIF(BA51:BG51,"*休")</f>
        <v>0</v>
      </c>
      <c r="BK49" s="834"/>
      <c r="BL49" s="864" t="s">
        <v>1361</v>
      </c>
      <c r="BM49" s="875"/>
      <c r="BN49" s="865"/>
      <c r="BO49" s="865"/>
      <c r="BP49" s="865"/>
      <c r="BQ49" s="865"/>
      <c r="BR49" s="865"/>
      <c r="BS49" s="865"/>
      <c r="BT49" s="857" t="s">
        <v>1362</v>
      </c>
      <c r="BU49" s="860">
        <f>+COUNTIF(BM51:BS51,"*休")</f>
        <v>0</v>
      </c>
      <c r="BY49" s="864" t="s">
        <v>1361</v>
      </c>
      <c r="BZ49" s="875"/>
      <c r="CA49" s="865"/>
      <c r="CB49" s="865"/>
      <c r="CC49" s="865"/>
      <c r="CD49" s="865"/>
      <c r="CE49" s="865"/>
      <c r="CF49" s="865"/>
      <c r="CG49" s="857" t="s">
        <v>1362</v>
      </c>
      <c r="CH49" s="860">
        <f>+COUNTIF(BZ51:CF51,"*休")</f>
        <v>0</v>
      </c>
      <c r="CJ49" s="834"/>
      <c r="CK49" s="864" t="s">
        <v>1361</v>
      </c>
      <c r="CL49" s="875"/>
      <c r="CM49" s="865"/>
      <c r="CN49" s="865"/>
      <c r="CO49" s="865"/>
      <c r="CP49" s="865"/>
      <c r="CQ49" s="865"/>
      <c r="CR49" s="865"/>
      <c r="CS49" s="857" t="s">
        <v>1362</v>
      </c>
      <c r="CT49" s="860">
        <f>+COUNTIF(CL51:CR51,"*休")</f>
        <v>0</v>
      </c>
    </row>
    <row r="50" spans="1:100" ht="13.5" customHeight="1">
      <c r="B50" s="852" t="s">
        <v>1364</v>
      </c>
      <c r="C50" s="875"/>
      <c r="D50" s="865" t="s">
        <v>294</v>
      </c>
      <c r="E50" s="865"/>
      <c r="F50" s="865"/>
      <c r="G50" s="865"/>
      <c r="H50" s="865" t="s">
        <v>1640</v>
      </c>
      <c r="I50" s="865" t="s">
        <v>1640</v>
      </c>
      <c r="J50" s="866" t="s">
        <v>1365</v>
      </c>
      <c r="K50" s="867">
        <f>+K49/K46</f>
        <v>0.2857142857142857</v>
      </c>
      <c r="L50" s="863"/>
      <c r="M50" s="834"/>
      <c r="N50" s="852" t="s">
        <v>1364</v>
      </c>
      <c r="O50" s="875"/>
      <c r="P50" s="865"/>
      <c r="Q50" s="865"/>
      <c r="R50" s="865"/>
      <c r="S50" s="865"/>
      <c r="T50" s="865"/>
      <c r="U50" s="865"/>
      <c r="V50" s="866" t="s">
        <v>1365</v>
      </c>
      <c r="W50" s="867">
        <f>+W49/W46</f>
        <v>0</v>
      </c>
      <c r="X50" s="863"/>
      <c r="AA50" s="852" t="s">
        <v>1364</v>
      </c>
      <c r="AB50" s="875"/>
      <c r="AC50" s="865"/>
      <c r="AD50" s="865"/>
      <c r="AE50" s="865"/>
      <c r="AF50" s="865"/>
      <c r="AG50" s="865"/>
      <c r="AH50" s="865"/>
      <c r="AI50" s="866" t="s">
        <v>1365</v>
      </c>
      <c r="AJ50" s="867">
        <f>+AJ49/AJ46</f>
        <v>0</v>
      </c>
      <c r="AK50" s="863"/>
      <c r="AL50" s="834"/>
      <c r="AM50" s="852" t="s">
        <v>1364</v>
      </c>
      <c r="AN50" s="875"/>
      <c r="AO50" s="865"/>
      <c r="AP50" s="865"/>
      <c r="AQ50" s="865"/>
      <c r="AR50" s="865"/>
      <c r="AS50" s="865"/>
      <c r="AT50" s="865"/>
      <c r="AU50" s="866" t="s">
        <v>1365</v>
      </c>
      <c r="AV50" s="867">
        <f>+AV49/AV46</f>
        <v>0</v>
      </c>
      <c r="AW50" s="863"/>
      <c r="AZ50" s="852" t="s">
        <v>1364</v>
      </c>
      <c r="BA50" s="875"/>
      <c r="BB50" s="865"/>
      <c r="BC50" s="865"/>
      <c r="BD50" s="865"/>
      <c r="BE50" s="865"/>
      <c r="BF50" s="865"/>
      <c r="BG50" s="865"/>
      <c r="BH50" s="866" t="s">
        <v>1365</v>
      </c>
      <c r="BI50" s="867">
        <f>+BI49/BI46</f>
        <v>0</v>
      </c>
      <c r="BJ50" s="863"/>
      <c r="BK50" s="834"/>
      <c r="BL50" s="852" t="s">
        <v>1364</v>
      </c>
      <c r="BM50" s="875"/>
      <c r="BN50" s="865"/>
      <c r="BO50" s="865"/>
      <c r="BP50" s="865"/>
      <c r="BQ50" s="865"/>
      <c r="BR50" s="865"/>
      <c r="BS50" s="865"/>
      <c r="BT50" s="866" t="s">
        <v>1365</v>
      </c>
      <c r="BU50" s="867">
        <f>+BU49/BU46</f>
        <v>0</v>
      </c>
      <c r="BV50" s="863"/>
      <c r="BY50" s="852" t="s">
        <v>1364</v>
      </c>
      <c r="BZ50" s="875"/>
      <c r="CA50" s="865"/>
      <c r="CB50" s="865"/>
      <c r="CC50" s="865"/>
      <c r="CD50" s="865"/>
      <c r="CE50" s="865"/>
      <c r="CF50" s="865"/>
      <c r="CG50" s="866" t="s">
        <v>1365</v>
      </c>
      <c r="CH50" s="867">
        <f>+CH49/CH46</f>
        <v>0</v>
      </c>
      <c r="CI50" s="863"/>
      <c r="CJ50" s="834"/>
      <c r="CK50" s="852" t="s">
        <v>1364</v>
      </c>
      <c r="CL50" s="875"/>
      <c r="CM50" s="865"/>
      <c r="CN50" s="865"/>
      <c r="CO50" s="865"/>
      <c r="CP50" s="865"/>
      <c r="CQ50" s="865"/>
      <c r="CR50" s="865"/>
      <c r="CS50" s="866" t="s">
        <v>1365</v>
      </c>
      <c r="CT50" s="867" t="e">
        <f>+CT49/CT46</f>
        <v>#DIV/0!</v>
      </c>
      <c r="CU50" s="863"/>
    </row>
    <row r="51" spans="1:100">
      <c r="B51" s="868" t="s">
        <v>1366</v>
      </c>
      <c r="C51" s="869"/>
      <c r="D51" s="869" t="s">
        <v>1644</v>
      </c>
      <c r="E51" s="869"/>
      <c r="F51" s="869"/>
      <c r="G51" s="869"/>
      <c r="H51" s="869" t="s">
        <v>294</v>
      </c>
      <c r="I51" s="869" t="s">
        <v>1640</v>
      </c>
      <c r="J51" s="870" t="s">
        <v>1367</v>
      </c>
      <c r="K51" s="871" t="str">
        <f>IF(H52="","OK",_xlfn.IFS(H50=I50="休","OK",K49&gt;=2,"OK",K49&gt;=2-L45,"OK",K49&lt;2,"NG"))</f>
        <v>OK</v>
      </c>
      <c r="L51" s="863"/>
      <c r="M51" s="861"/>
      <c r="N51" s="868" t="s">
        <v>1366</v>
      </c>
      <c r="O51" s="876"/>
      <c r="P51" s="869"/>
      <c r="Q51" s="869"/>
      <c r="R51" s="869"/>
      <c r="S51" s="869"/>
      <c r="T51" s="869"/>
      <c r="U51" s="869"/>
      <c r="V51" s="870" t="s">
        <v>1367</v>
      </c>
      <c r="W51" s="871" t="str">
        <f>IF(T52="","OK",_xlfn.IFS(T50=U50="休","OK",W49&gt;=2,"OK",W49&gt;=2-X45,"OK",W49&lt;2,"NG"))</f>
        <v>NG</v>
      </c>
      <c r="X51" s="863"/>
      <c r="AA51" s="868" t="s">
        <v>1366</v>
      </c>
      <c r="AB51" s="876"/>
      <c r="AC51" s="869"/>
      <c r="AD51" s="869"/>
      <c r="AE51" s="869"/>
      <c r="AF51" s="869"/>
      <c r="AG51" s="869"/>
      <c r="AH51" s="869"/>
      <c r="AI51" s="870" t="s">
        <v>1367</v>
      </c>
      <c r="AJ51" s="871" t="str">
        <f>IF(AG52="","OK",_xlfn.IFS(AG50=AH50="休","OK",AJ49&gt;=2,"OK",AJ49&gt;=2-AK45,"OK",AJ49&lt;2,"NG"))</f>
        <v>NG</v>
      </c>
      <c r="AK51" s="863"/>
      <c r="AL51" s="861"/>
      <c r="AM51" s="868" t="s">
        <v>1366</v>
      </c>
      <c r="AN51" s="876"/>
      <c r="AO51" s="869"/>
      <c r="AP51" s="869"/>
      <c r="AQ51" s="869"/>
      <c r="AR51" s="869"/>
      <c r="AS51" s="869"/>
      <c r="AT51" s="869"/>
      <c r="AU51" s="870" t="s">
        <v>1367</v>
      </c>
      <c r="AV51" s="871" t="str">
        <f>IF(AS52="","OK",_xlfn.IFS(AS50=AT50="休","OK",AV49&gt;=2,"OK",AV49&gt;=2-AW45,"OK",AV49&lt;2,"NG"))</f>
        <v>NG</v>
      </c>
      <c r="AW51" s="863"/>
      <c r="AZ51" s="868" t="s">
        <v>1366</v>
      </c>
      <c r="BA51" s="876"/>
      <c r="BB51" s="869"/>
      <c r="BC51" s="869"/>
      <c r="BD51" s="869"/>
      <c r="BE51" s="869"/>
      <c r="BF51" s="869"/>
      <c r="BG51" s="869"/>
      <c r="BH51" s="870" t="s">
        <v>1367</v>
      </c>
      <c r="BI51" s="871" t="str">
        <f>IF(BF52="","OK",_xlfn.IFS(BF50=BG50="休","OK",BI49&gt;=2,"OK",BI49&gt;=2-BJ45,"OK",BI49&lt;2,"NG"))</f>
        <v>NG</v>
      </c>
      <c r="BJ51" s="863"/>
      <c r="BK51" s="861"/>
      <c r="BL51" s="868" t="s">
        <v>1366</v>
      </c>
      <c r="BM51" s="876"/>
      <c r="BN51" s="869"/>
      <c r="BO51" s="869"/>
      <c r="BP51" s="869"/>
      <c r="BQ51" s="869"/>
      <c r="BR51" s="869"/>
      <c r="BS51" s="869"/>
      <c r="BT51" s="870" t="s">
        <v>1367</v>
      </c>
      <c r="BU51" s="871" t="str">
        <f>IF(BR52="","OK",_xlfn.IFS(BR50=BS50="休","OK",BU49&gt;=2,"OK",BU49&gt;=2-BV45,"OK",BU49&lt;2,"NG"))</f>
        <v>NG</v>
      </c>
      <c r="BV51" s="863"/>
      <c r="BY51" s="868" t="s">
        <v>1366</v>
      </c>
      <c r="BZ51" s="876"/>
      <c r="CA51" s="869"/>
      <c r="CB51" s="869"/>
      <c r="CC51" s="869"/>
      <c r="CD51" s="869"/>
      <c r="CE51" s="869"/>
      <c r="CF51" s="869"/>
      <c r="CG51" s="870" t="s">
        <v>1367</v>
      </c>
      <c r="CH51" s="871" t="str">
        <f>IF(CE52="","OK",_xlfn.IFS(CE50=CF50="休","OK",CH49&gt;=2,"OK",CH49&gt;=2-CI45,"OK",CH49&lt;2,"NG"))</f>
        <v>NG</v>
      </c>
      <c r="CI51" s="863"/>
      <c r="CJ51" s="861"/>
      <c r="CK51" s="868" t="s">
        <v>1366</v>
      </c>
      <c r="CL51" s="876"/>
      <c r="CM51" s="869"/>
      <c r="CN51" s="869"/>
      <c r="CO51" s="869"/>
      <c r="CP51" s="869"/>
      <c r="CQ51" s="869"/>
      <c r="CR51" s="869"/>
      <c r="CS51" s="870" t="s">
        <v>1367</v>
      </c>
      <c r="CT51" s="871" t="str">
        <f>IF(CQ52="","OK",_xlfn.IFS(CQ50=CR50="休","OK",CT49&gt;=2,"OK",CT49&gt;=2-CU45,"OK",CT49&lt;2,"NG"))</f>
        <v>OK</v>
      </c>
      <c r="CU51" s="863"/>
    </row>
    <row r="52" spans="1:100" hidden="1">
      <c r="C52" s="872" t="str">
        <f>IF(C44="","",IF(C49="","通常",IF(C49="　","通常",C49)))</f>
        <v>通常</v>
      </c>
      <c r="D52" s="872" t="str">
        <f t="shared" ref="D52:I52" si="235">IF(D44="","",IF(D49="","通常",IF(D49="　","通常",D49)))</f>
        <v>通常</v>
      </c>
      <c r="E52" s="872" t="str">
        <f t="shared" si="235"/>
        <v>通常</v>
      </c>
      <c r="F52" s="872" t="str">
        <f t="shared" si="235"/>
        <v>通常</v>
      </c>
      <c r="G52" s="872" t="str">
        <f t="shared" si="235"/>
        <v>通常</v>
      </c>
      <c r="H52" s="872" t="str">
        <f t="shared" si="235"/>
        <v>通常</v>
      </c>
      <c r="I52" s="872" t="str">
        <f t="shared" si="235"/>
        <v>通常</v>
      </c>
      <c r="J52" s="873"/>
      <c r="K52" s="863"/>
      <c r="L52" s="863"/>
      <c r="M52" s="861"/>
      <c r="O52" s="872" t="str">
        <f>IF(O44="","",IF(O49="","通常",IF(O49="　","通常",O49)))</f>
        <v>通常</v>
      </c>
      <c r="P52" s="872" t="str">
        <f t="shared" ref="P52:U52" si="236">IF(P44="","",IF(P49="","通常",IF(P49="　","通常",P49)))</f>
        <v>通常</v>
      </c>
      <c r="Q52" s="872" t="str">
        <f t="shared" si="236"/>
        <v>通常</v>
      </c>
      <c r="R52" s="872" t="str">
        <f t="shared" si="236"/>
        <v>通常</v>
      </c>
      <c r="S52" s="872" t="str">
        <f t="shared" si="236"/>
        <v>通常</v>
      </c>
      <c r="T52" s="872" t="str">
        <f t="shared" si="236"/>
        <v>通常</v>
      </c>
      <c r="U52" s="872" t="str">
        <f t="shared" si="236"/>
        <v>通常</v>
      </c>
      <c r="V52" s="873"/>
      <c r="W52" s="863"/>
      <c r="X52" s="863"/>
      <c r="AB52" s="872" t="str">
        <f>IF(AB44="","",IF(AB49="","通常",IF(AB49="　","通常",AB49)))</f>
        <v>通常</v>
      </c>
      <c r="AC52" s="872" t="str">
        <f t="shared" ref="AC52:AH52" si="237">IF(AC44="","",IF(AC49="","通常",IF(AC49="　","通常",AC49)))</f>
        <v>通常</v>
      </c>
      <c r="AD52" s="872" t="str">
        <f t="shared" si="237"/>
        <v>通常</v>
      </c>
      <c r="AE52" s="872" t="str">
        <f t="shared" si="237"/>
        <v>通常</v>
      </c>
      <c r="AF52" s="872" t="str">
        <f t="shared" si="237"/>
        <v>通常</v>
      </c>
      <c r="AG52" s="872" t="str">
        <f t="shared" si="237"/>
        <v>通常</v>
      </c>
      <c r="AH52" s="872" t="str">
        <f t="shared" si="237"/>
        <v>通常</v>
      </c>
      <c r="AI52" s="873"/>
      <c r="AJ52" s="863"/>
      <c r="AK52" s="863"/>
      <c r="AL52" s="861"/>
      <c r="AN52" s="872" t="str">
        <f>IF(AN44="","",IF(AN49="","通常",IF(AN49="　","通常",AN49)))</f>
        <v>通常</v>
      </c>
      <c r="AO52" s="872" t="str">
        <f t="shared" ref="AO52:AT52" si="238">IF(AO44="","",IF(AO49="","通常",IF(AO49="　","通常",AO49)))</f>
        <v>通常</v>
      </c>
      <c r="AP52" s="872" t="str">
        <f t="shared" si="238"/>
        <v>通常</v>
      </c>
      <c r="AQ52" s="872" t="str">
        <f t="shared" si="238"/>
        <v>通常</v>
      </c>
      <c r="AR52" s="872" t="str">
        <f t="shared" si="238"/>
        <v>通常</v>
      </c>
      <c r="AS52" s="872" t="str">
        <f t="shared" si="238"/>
        <v>通常</v>
      </c>
      <c r="AT52" s="872" t="str">
        <f t="shared" si="238"/>
        <v>通常</v>
      </c>
      <c r="AU52" s="873"/>
      <c r="AV52" s="863"/>
      <c r="AW52" s="863"/>
      <c r="BA52" s="872" t="str">
        <f>IF(BA44="","",IF(BA49="","通常",IF(BA49="　","通常",BA49)))</f>
        <v>通常</v>
      </c>
      <c r="BB52" s="872" t="str">
        <f t="shared" ref="BB52:BG52" si="239">IF(BB44="","",IF(BB49="","通常",IF(BB49="　","通常",BB49)))</f>
        <v>通常</v>
      </c>
      <c r="BC52" s="872" t="str">
        <f t="shared" si="239"/>
        <v>通常</v>
      </c>
      <c r="BD52" s="872" t="str">
        <f t="shared" si="239"/>
        <v>通常</v>
      </c>
      <c r="BE52" s="872" t="str">
        <f t="shared" si="239"/>
        <v>通常</v>
      </c>
      <c r="BF52" s="872" t="str">
        <f t="shared" si="239"/>
        <v>通常</v>
      </c>
      <c r="BG52" s="872" t="str">
        <f t="shared" si="239"/>
        <v>通常</v>
      </c>
      <c r="BH52" s="873"/>
      <c r="BI52" s="863"/>
      <c r="BJ52" s="863"/>
      <c r="BK52" s="861"/>
      <c r="BM52" s="872" t="str">
        <f>IF(BM44="","",IF(BM49="","通常",IF(BM49="　","通常",BM49)))</f>
        <v>通常</v>
      </c>
      <c r="BN52" s="872" t="str">
        <f t="shared" ref="BN52:BS52" si="240">IF(BN44="","",IF(BN49="","通常",IF(BN49="　","通常",BN49)))</f>
        <v>通常</v>
      </c>
      <c r="BO52" s="872" t="str">
        <f t="shared" si="240"/>
        <v>通常</v>
      </c>
      <c r="BP52" s="872" t="str">
        <f t="shared" si="240"/>
        <v>通常</v>
      </c>
      <c r="BQ52" s="872" t="str">
        <f t="shared" si="240"/>
        <v>通常</v>
      </c>
      <c r="BR52" s="872" t="str">
        <f t="shared" si="240"/>
        <v>通常</v>
      </c>
      <c r="BS52" s="872" t="str">
        <f t="shared" si="240"/>
        <v>通常</v>
      </c>
      <c r="BT52" s="873"/>
      <c r="BU52" s="863"/>
      <c r="BV52" s="863"/>
      <c r="BZ52" s="872" t="str">
        <f>IF(BZ44="","",IF(BZ49="","通常",IF(BZ49="　","通常",BZ49)))</f>
        <v>通常</v>
      </c>
      <c r="CA52" s="872" t="str">
        <f t="shared" ref="CA52:CF52" si="241">IF(CA44="","",IF(CA49="","通常",IF(CA49="　","通常",CA49)))</f>
        <v>通常</v>
      </c>
      <c r="CB52" s="872" t="str">
        <f t="shared" si="241"/>
        <v>通常</v>
      </c>
      <c r="CC52" s="872" t="str">
        <f t="shared" si="241"/>
        <v>通常</v>
      </c>
      <c r="CD52" s="872" t="str">
        <f t="shared" si="241"/>
        <v>通常</v>
      </c>
      <c r="CE52" s="872" t="str">
        <f t="shared" si="241"/>
        <v>通常</v>
      </c>
      <c r="CF52" s="872" t="str">
        <f t="shared" si="241"/>
        <v>通常</v>
      </c>
      <c r="CG52" s="873"/>
      <c r="CH52" s="863"/>
      <c r="CI52" s="863"/>
      <c r="CJ52" s="861"/>
      <c r="CL52" s="872" t="str">
        <f>IF(CL44="","",IF(CL49="","通常",IF(CL49="　","通常",CL49)))</f>
        <v/>
      </c>
      <c r="CM52" s="872" t="str">
        <f t="shared" ref="CM52:CR52" si="242">IF(CM44="","",IF(CM49="","通常",IF(CM49="　","通常",CM49)))</f>
        <v/>
      </c>
      <c r="CN52" s="872" t="str">
        <f t="shared" si="242"/>
        <v/>
      </c>
      <c r="CO52" s="872" t="str">
        <f t="shared" si="242"/>
        <v/>
      </c>
      <c r="CP52" s="872" t="str">
        <f t="shared" si="242"/>
        <v/>
      </c>
      <c r="CQ52" s="872" t="str">
        <f t="shared" si="242"/>
        <v/>
      </c>
      <c r="CR52" s="872" t="str">
        <f t="shared" si="242"/>
        <v/>
      </c>
      <c r="CS52" s="873"/>
      <c r="CT52" s="863"/>
      <c r="CU52" s="863"/>
    </row>
    <row r="53" spans="1:100" hidden="1">
      <c r="C53" s="872" t="str">
        <f>IF(C44="","",IF(C49="","通常実績",IF(C49="　","通常実績",C49)))</f>
        <v>通常実績</v>
      </c>
      <c r="D53" s="872" t="str">
        <f t="shared" ref="D53:I53" si="243">IF(D44="","",IF(D49="","通常実績",IF(D49="　","通常実績",D49)))</f>
        <v>通常実績</v>
      </c>
      <c r="E53" s="872" t="str">
        <f t="shared" si="243"/>
        <v>通常実績</v>
      </c>
      <c r="F53" s="872" t="str">
        <f t="shared" si="243"/>
        <v>通常実績</v>
      </c>
      <c r="G53" s="872" t="str">
        <f t="shared" si="243"/>
        <v>通常実績</v>
      </c>
      <c r="H53" s="872" t="str">
        <f t="shared" si="243"/>
        <v>通常実績</v>
      </c>
      <c r="I53" s="872" t="str">
        <f t="shared" si="243"/>
        <v>通常実績</v>
      </c>
      <c r="J53" s="873"/>
      <c r="K53" s="863"/>
      <c r="L53" s="863"/>
      <c r="M53" s="861"/>
      <c r="O53" s="872" t="str">
        <f>IF(O44="","",IF(O49="","通常実績",IF(O49="　","通常実績",O49)))</f>
        <v>通常実績</v>
      </c>
      <c r="P53" s="872" t="str">
        <f t="shared" ref="P53:U53" si="244">IF(P44="","",IF(P49="","通常実績",IF(P49="　","通常実績",P49)))</f>
        <v>通常実績</v>
      </c>
      <c r="Q53" s="872" t="str">
        <f t="shared" si="244"/>
        <v>通常実績</v>
      </c>
      <c r="R53" s="872" t="str">
        <f t="shared" si="244"/>
        <v>通常実績</v>
      </c>
      <c r="S53" s="872" t="str">
        <f t="shared" si="244"/>
        <v>通常実績</v>
      </c>
      <c r="T53" s="872" t="str">
        <f t="shared" si="244"/>
        <v>通常実績</v>
      </c>
      <c r="U53" s="872" t="str">
        <f t="shared" si="244"/>
        <v>通常実績</v>
      </c>
      <c r="V53" s="873"/>
      <c r="W53" s="863"/>
      <c r="X53" s="863"/>
      <c r="AB53" s="872" t="str">
        <f>IF(AB44="","",IF(AB49="","通常実績",IF(AB49="　","通常実績",AB49)))</f>
        <v>通常実績</v>
      </c>
      <c r="AC53" s="872" t="str">
        <f t="shared" ref="AC53:AH53" si="245">IF(AC44="","",IF(AC49="","通常実績",IF(AC49="　","通常実績",AC49)))</f>
        <v>通常実績</v>
      </c>
      <c r="AD53" s="872" t="str">
        <f t="shared" si="245"/>
        <v>通常実績</v>
      </c>
      <c r="AE53" s="872" t="str">
        <f t="shared" si="245"/>
        <v>通常実績</v>
      </c>
      <c r="AF53" s="872" t="str">
        <f t="shared" si="245"/>
        <v>通常実績</v>
      </c>
      <c r="AG53" s="872" t="str">
        <f t="shared" si="245"/>
        <v>通常実績</v>
      </c>
      <c r="AH53" s="872" t="str">
        <f t="shared" si="245"/>
        <v>通常実績</v>
      </c>
      <c r="AI53" s="873"/>
      <c r="AJ53" s="863"/>
      <c r="AK53" s="863"/>
      <c r="AL53" s="861"/>
      <c r="AN53" s="872" t="str">
        <f>IF(AN44="","",IF(AN49="","通常実績",IF(AN49="　","通常実績",AN49)))</f>
        <v>通常実績</v>
      </c>
      <c r="AO53" s="872" t="str">
        <f t="shared" ref="AO53:AT53" si="246">IF(AO44="","",IF(AO49="","通常実績",IF(AO49="　","通常実績",AO49)))</f>
        <v>通常実績</v>
      </c>
      <c r="AP53" s="872" t="str">
        <f t="shared" si="246"/>
        <v>通常実績</v>
      </c>
      <c r="AQ53" s="872" t="str">
        <f t="shared" si="246"/>
        <v>通常実績</v>
      </c>
      <c r="AR53" s="872" t="str">
        <f t="shared" si="246"/>
        <v>通常実績</v>
      </c>
      <c r="AS53" s="872" t="str">
        <f t="shared" si="246"/>
        <v>通常実績</v>
      </c>
      <c r="AT53" s="872" t="str">
        <f t="shared" si="246"/>
        <v>通常実績</v>
      </c>
      <c r="AU53" s="873"/>
      <c r="AV53" s="863"/>
      <c r="AW53" s="863"/>
      <c r="BA53" s="872" t="str">
        <f>IF(BA44="","",IF(BA49="","通常実績",IF(BA49="　","通常実績",BA49)))</f>
        <v>通常実績</v>
      </c>
      <c r="BB53" s="872" t="str">
        <f t="shared" ref="BB53:BG53" si="247">IF(BB44="","",IF(BB49="","通常実績",IF(BB49="　","通常実績",BB49)))</f>
        <v>通常実績</v>
      </c>
      <c r="BC53" s="872" t="str">
        <f t="shared" si="247"/>
        <v>通常実績</v>
      </c>
      <c r="BD53" s="872" t="str">
        <f t="shared" si="247"/>
        <v>通常実績</v>
      </c>
      <c r="BE53" s="872" t="str">
        <f t="shared" si="247"/>
        <v>通常実績</v>
      </c>
      <c r="BF53" s="872" t="str">
        <f t="shared" si="247"/>
        <v>通常実績</v>
      </c>
      <c r="BG53" s="872" t="str">
        <f t="shared" si="247"/>
        <v>通常実績</v>
      </c>
      <c r="BH53" s="873"/>
      <c r="BI53" s="863"/>
      <c r="BJ53" s="863"/>
      <c r="BK53" s="861"/>
      <c r="BM53" s="872" t="str">
        <f>IF(BM44="","",IF(BM49="","通常実績",IF(BM49="　","通常実績",BM49)))</f>
        <v>通常実績</v>
      </c>
      <c r="BN53" s="872" t="str">
        <f t="shared" ref="BN53:BS53" si="248">IF(BN44="","",IF(BN49="","通常実績",IF(BN49="　","通常実績",BN49)))</f>
        <v>通常実績</v>
      </c>
      <c r="BO53" s="872" t="str">
        <f t="shared" si="248"/>
        <v>通常実績</v>
      </c>
      <c r="BP53" s="872" t="str">
        <f t="shared" si="248"/>
        <v>通常実績</v>
      </c>
      <c r="BQ53" s="872" t="str">
        <f t="shared" si="248"/>
        <v>通常実績</v>
      </c>
      <c r="BR53" s="872" t="str">
        <f t="shared" si="248"/>
        <v>通常実績</v>
      </c>
      <c r="BS53" s="872" t="str">
        <f t="shared" si="248"/>
        <v>通常実績</v>
      </c>
      <c r="BT53" s="873"/>
      <c r="BU53" s="863"/>
      <c r="BV53" s="863"/>
      <c r="BZ53" s="872" t="str">
        <f>IF(BZ44="","",IF(BZ49="","通常実績",IF(BZ49="　","通常実績",BZ49)))</f>
        <v>通常実績</v>
      </c>
      <c r="CA53" s="872" t="str">
        <f t="shared" ref="CA53:CF53" si="249">IF(CA44="","",IF(CA49="","通常実績",IF(CA49="　","通常実績",CA49)))</f>
        <v>通常実績</v>
      </c>
      <c r="CB53" s="872" t="str">
        <f t="shared" si="249"/>
        <v>通常実績</v>
      </c>
      <c r="CC53" s="872" t="str">
        <f t="shared" si="249"/>
        <v>通常実績</v>
      </c>
      <c r="CD53" s="872" t="str">
        <f t="shared" si="249"/>
        <v>通常実績</v>
      </c>
      <c r="CE53" s="872" t="str">
        <f t="shared" si="249"/>
        <v>通常実績</v>
      </c>
      <c r="CF53" s="872" t="str">
        <f t="shared" si="249"/>
        <v>通常実績</v>
      </c>
      <c r="CG53" s="873"/>
      <c r="CH53" s="863"/>
      <c r="CI53" s="863"/>
      <c r="CJ53" s="861"/>
      <c r="CL53" s="872" t="str">
        <f>IF(CL44="","",IF(CL49="","通常実績",IF(CL49="　","通常実績",CL49)))</f>
        <v/>
      </c>
      <c r="CM53" s="872" t="str">
        <f t="shared" ref="CM53:CR53" si="250">IF(CM44="","",IF(CM49="","通常実績",IF(CM49="　","通常実績",CM49)))</f>
        <v/>
      </c>
      <c r="CN53" s="872" t="str">
        <f t="shared" si="250"/>
        <v/>
      </c>
      <c r="CO53" s="872" t="str">
        <f t="shared" si="250"/>
        <v/>
      </c>
      <c r="CP53" s="872" t="str">
        <f t="shared" si="250"/>
        <v/>
      </c>
      <c r="CQ53" s="872" t="str">
        <f t="shared" si="250"/>
        <v/>
      </c>
      <c r="CR53" s="872" t="str">
        <f t="shared" si="250"/>
        <v/>
      </c>
      <c r="CS53" s="873"/>
      <c r="CT53" s="863"/>
      <c r="CU53" s="863"/>
    </row>
    <row r="54" spans="1:100" ht="13" customHeight="1" outlineLevel="1">
      <c r="C54" s="874"/>
      <c r="D54" s="874"/>
      <c r="E54" s="874"/>
      <c r="F54" s="874"/>
      <c r="G54" s="874"/>
      <c r="H54" s="874"/>
      <c r="I54" s="874"/>
      <c r="J54" s="834"/>
      <c r="M54" s="834"/>
      <c r="N54" s="834"/>
      <c r="O54" s="834"/>
      <c r="P54" s="834"/>
      <c r="Q54" s="834"/>
      <c r="R54" s="834"/>
      <c r="S54" s="834"/>
      <c r="T54" s="834"/>
      <c r="U54" s="834"/>
      <c r="V54" s="834"/>
      <c r="W54" s="834"/>
      <c r="AA54" s="834"/>
      <c r="AB54" s="834"/>
      <c r="AC54" s="834"/>
      <c r="AD54" s="834"/>
      <c r="AE54" s="834"/>
      <c r="AF54" s="834"/>
      <c r="AG54" s="834"/>
      <c r="AH54" s="834"/>
      <c r="AI54" s="834"/>
      <c r="AJ54" s="834"/>
      <c r="AL54" s="834"/>
      <c r="AM54" s="834"/>
      <c r="AN54" s="834"/>
      <c r="AO54" s="834"/>
      <c r="AP54" s="834"/>
      <c r="AQ54" s="834"/>
      <c r="AR54" s="834"/>
      <c r="AS54" s="834"/>
      <c r="AT54" s="834"/>
      <c r="AU54" s="834"/>
      <c r="AV54" s="834"/>
      <c r="AZ54" s="834"/>
      <c r="BA54" s="834"/>
      <c r="BB54" s="834"/>
      <c r="BC54" s="834"/>
      <c r="BD54" s="834"/>
      <c r="BE54" s="834"/>
      <c r="BF54" s="834"/>
      <c r="BG54" s="834"/>
      <c r="BH54" s="834"/>
      <c r="BI54" s="834"/>
      <c r="BK54" s="834"/>
      <c r="BL54" s="834"/>
      <c r="BM54" s="834"/>
      <c r="BN54" s="834"/>
      <c r="BO54" s="834"/>
      <c r="BP54" s="834"/>
      <c r="BQ54" s="834"/>
      <c r="BR54" s="834"/>
      <c r="BS54" s="834"/>
      <c r="BT54" s="834"/>
      <c r="BU54" s="834"/>
      <c r="BY54" s="834"/>
      <c r="BZ54" s="834"/>
      <c r="CA54" s="834"/>
      <c r="CB54" s="834"/>
      <c r="CC54" s="834"/>
      <c r="CD54" s="834"/>
      <c r="CE54" s="834"/>
      <c r="CF54" s="834"/>
      <c r="CG54" s="834"/>
      <c r="CH54" s="834"/>
      <c r="CJ54" s="834"/>
      <c r="CK54" s="834"/>
      <c r="CL54" s="834"/>
      <c r="CM54" s="834"/>
      <c r="CN54" s="834"/>
      <c r="CO54" s="834"/>
      <c r="CP54" s="834"/>
      <c r="CQ54" s="834"/>
      <c r="CR54" s="834"/>
      <c r="CS54" s="834"/>
      <c r="CT54" s="834"/>
    </row>
    <row r="55" spans="1:100" ht="13" hidden="1" customHeight="1" outlineLevel="1">
      <c r="A55" s="845"/>
      <c r="B55" s="844"/>
      <c r="C55" s="845">
        <f>YEAR(I41+1)</f>
        <v>2026</v>
      </c>
      <c r="D55" s="845">
        <f>MONTH(I41+1)</f>
        <v>4</v>
      </c>
      <c r="E55" s="847">
        <f>DAY(I41+1)</f>
        <v>20</v>
      </c>
      <c r="F55" s="846">
        <f>DATE(C55,D55,DAY(E55))</f>
        <v>46132</v>
      </c>
      <c r="G55" s="844"/>
      <c r="H55" s="844"/>
      <c r="I55" s="845"/>
      <c r="J55" s="844"/>
      <c r="K55" s="844"/>
      <c r="L55" s="844"/>
      <c r="M55" s="844"/>
      <c r="N55" s="844"/>
      <c r="O55" s="845">
        <f>YEAR(U41+1)</f>
        <v>2026</v>
      </c>
      <c r="P55" s="845">
        <f>MONTH(U41+1)</f>
        <v>6</v>
      </c>
      <c r="Q55" s="847">
        <f>DAY(U41+1)</f>
        <v>15</v>
      </c>
      <c r="R55" s="846">
        <f>DATE(O55,P55,DAY(Q55))</f>
        <v>46188</v>
      </c>
      <c r="S55" s="844"/>
      <c r="T55" s="844"/>
      <c r="U55" s="845"/>
      <c r="V55" s="844"/>
      <c r="W55" s="844"/>
      <c r="X55" s="844"/>
      <c r="Y55" s="845"/>
      <c r="Z55" s="845"/>
      <c r="AA55" s="844"/>
      <c r="AB55" s="845">
        <f>YEAR(AH41+1)</f>
        <v>2026</v>
      </c>
      <c r="AC55" s="845">
        <f>MONTH(AH41+1)</f>
        <v>8</v>
      </c>
      <c r="AD55" s="847">
        <f>DAY(AH41+1)</f>
        <v>10</v>
      </c>
      <c r="AE55" s="846">
        <f>DATE(AB55,AC55,DAY(AD55))</f>
        <v>46244</v>
      </c>
      <c r="AF55" s="844"/>
      <c r="AG55" s="844"/>
      <c r="AH55" s="845"/>
      <c r="AI55" s="844"/>
      <c r="AJ55" s="844"/>
      <c r="AK55" s="844"/>
      <c r="AL55" s="844"/>
      <c r="AM55" s="844"/>
      <c r="AN55" s="845">
        <f>YEAR(AT41+1)</f>
        <v>2026</v>
      </c>
      <c r="AO55" s="845">
        <f>MONTH(AT41+1)</f>
        <v>10</v>
      </c>
      <c r="AP55" s="847">
        <f>DAY(AT41+1)</f>
        <v>5</v>
      </c>
      <c r="AQ55" s="846">
        <f>DATE(AN55,AO55,DAY(AP55))</f>
        <v>46300</v>
      </c>
      <c r="AR55" s="844"/>
      <c r="AS55" s="844"/>
      <c r="AT55" s="845"/>
      <c r="AU55" s="844"/>
      <c r="AV55" s="844"/>
      <c r="AW55" s="844"/>
      <c r="AX55" s="845"/>
      <c r="AY55" s="845"/>
      <c r="AZ55" s="844"/>
      <c r="BA55" s="845">
        <f>YEAR(BG41+1)</f>
        <v>2026</v>
      </c>
      <c r="BB55" s="845">
        <f>MONTH(BG41+1)</f>
        <v>11</v>
      </c>
      <c r="BC55" s="847">
        <f>DAY(BG41+1)</f>
        <v>30</v>
      </c>
      <c r="BD55" s="846">
        <f>DATE(BA55,BB55,DAY(BC55))</f>
        <v>46356</v>
      </c>
      <c r="BE55" s="844"/>
      <c r="BF55" s="844"/>
      <c r="BG55" s="845"/>
      <c r="BH55" s="844"/>
      <c r="BI55" s="844"/>
      <c r="BJ55" s="844"/>
      <c r="BK55" s="844"/>
      <c r="BL55" s="844"/>
      <c r="BM55" s="845">
        <f>YEAR(BS41+1)</f>
        <v>2027</v>
      </c>
      <c r="BN55" s="845">
        <f>MONTH(BS41+1)</f>
        <v>1</v>
      </c>
      <c r="BO55" s="847">
        <f>DAY(BS41+1)</f>
        <v>25</v>
      </c>
      <c r="BP55" s="846">
        <f>DATE(BM55,BN55,DAY(BO55))</f>
        <v>46412</v>
      </c>
      <c r="BQ55" s="844"/>
      <c r="BR55" s="844"/>
      <c r="BS55" s="845"/>
      <c r="BT55" s="844"/>
      <c r="BU55" s="844"/>
      <c r="BV55" s="844"/>
      <c r="BW55" s="845"/>
      <c r="BX55" s="845"/>
      <c r="BY55" s="844"/>
      <c r="BZ55" s="845">
        <f>YEAR(CF41+1)</f>
        <v>2027</v>
      </c>
      <c r="CA55" s="845">
        <f>MONTH(CF41+1)</f>
        <v>3</v>
      </c>
      <c r="CB55" s="847">
        <f>DAY(CF41+1)</f>
        <v>22</v>
      </c>
      <c r="CC55" s="846">
        <f>DATE(BZ55,CA55,DAY(CB55))</f>
        <v>46468</v>
      </c>
      <c r="CD55" s="844"/>
      <c r="CE55" s="844"/>
      <c r="CF55" s="845"/>
      <c r="CG55" s="844"/>
      <c r="CH55" s="844"/>
      <c r="CI55" s="844"/>
      <c r="CJ55" s="844"/>
      <c r="CK55" s="844"/>
      <c r="CL55" s="845">
        <f>YEAR(CR41+1)</f>
        <v>2027</v>
      </c>
      <c r="CM55" s="845">
        <f>MONTH(CR41+1)</f>
        <v>5</v>
      </c>
      <c r="CN55" s="847">
        <f>DAY(CR41+1)</f>
        <v>17</v>
      </c>
      <c r="CO55" s="846">
        <f>DATE(CL55,CM55,DAY(CN55))</f>
        <v>46524</v>
      </c>
      <c r="CP55" s="844"/>
      <c r="CQ55" s="844"/>
      <c r="CR55" s="845"/>
      <c r="CS55" s="844"/>
      <c r="CT55" s="844"/>
      <c r="CU55" s="844"/>
      <c r="CV55" s="845"/>
    </row>
    <row r="56" spans="1:100" hidden="1">
      <c r="A56" s="849"/>
      <c r="B56" s="848"/>
      <c r="C56" s="849">
        <f>I41+1</f>
        <v>46132</v>
      </c>
      <c r="D56" s="849">
        <f t="shared" ref="D56:I56" si="251">C56+1</f>
        <v>46133</v>
      </c>
      <c r="E56" s="849">
        <f t="shared" si="251"/>
        <v>46134</v>
      </c>
      <c r="F56" s="849">
        <f t="shared" si="251"/>
        <v>46135</v>
      </c>
      <c r="G56" s="849">
        <f t="shared" si="251"/>
        <v>46136</v>
      </c>
      <c r="H56" s="849">
        <f t="shared" si="251"/>
        <v>46137</v>
      </c>
      <c r="I56" s="1086">
        <f t="shared" si="251"/>
        <v>46138</v>
      </c>
      <c r="J56" s="848"/>
      <c r="K56" s="848"/>
      <c r="L56" s="848"/>
      <c r="M56" s="848"/>
      <c r="N56" s="848"/>
      <c r="O56" s="849">
        <f>U41+1</f>
        <v>46188</v>
      </c>
      <c r="P56" s="849">
        <f t="shared" ref="P56:U56" si="252">O56+1</f>
        <v>46189</v>
      </c>
      <c r="Q56" s="849">
        <f t="shared" si="252"/>
        <v>46190</v>
      </c>
      <c r="R56" s="849">
        <f t="shared" si="252"/>
        <v>46191</v>
      </c>
      <c r="S56" s="849">
        <f t="shared" si="252"/>
        <v>46192</v>
      </c>
      <c r="T56" s="849">
        <f t="shared" si="252"/>
        <v>46193</v>
      </c>
      <c r="U56" s="849">
        <f t="shared" si="252"/>
        <v>46194</v>
      </c>
      <c r="V56" s="848"/>
      <c r="W56" s="848"/>
      <c r="X56" s="848"/>
      <c r="Y56" s="849"/>
      <c r="Z56" s="849"/>
      <c r="AA56" s="848"/>
      <c r="AB56" s="849">
        <f>AH41+1</f>
        <v>46244</v>
      </c>
      <c r="AC56" s="849">
        <f t="shared" ref="AC56:AH56" si="253">AB56+1</f>
        <v>46245</v>
      </c>
      <c r="AD56" s="849">
        <f t="shared" si="253"/>
        <v>46246</v>
      </c>
      <c r="AE56" s="849">
        <f t="shared" si="253"/>
        <v>46247</v>
      </c>
      <c r="AF56" s="849">
        <f t="shared" si="253"/>
        <v>46248</v>
      </c>
      <c r="AG56" s="849">
        <f t="shared" si="253"/>
        <v>46249</v>
      </c>
      <c r="AH56" s="849">
        <f t="shared" si="253"/>
        <v>46250</v>
      </c>
      <c r="AI56" s="848"/>
      <c r="AJ56" s="848"/>
      <c r="AK56" s="848"/>
      <c r="AL56" s="848"/>
      <c r="AM56" s="848"/>
      <c r="AN56" s="849">
        <f>AT41+1</f>
        <v>46300</v>
      </c>
      <c r="AO56" s="849">
        <f t="shared" ref="AO56:AT56" si="254">AN56+1</f>
        <v>46301</v>
      </c>
      <c r="AP56" s="849">
        <f t="shared" si="254"/>
        <v>46302</v>
      </c>
      <c r="AQ56" s="849">
        <f t="shared" si="254"/>
        <v>46303</v>
      </c>
      <c r="AR56" s="849">
        <f t="shared" si="254"/>
        <v>46304</v>
      </c>
      <c r="AS56" s="849">
        <f t="shared" si="254"/>
        <v>46305</v>
      </c>
      <c r="AT56" s="849">
        <f t="shared" si="254"/>
        <v>46306</v>
      </c>
      <c r="AU56" s="848"/>
      <c r="AV56" s="848"/>
      <c r="AW56" s="848"/>
      <c r="AX56" s="849"/>
      <c r="AY56" s="849"/>
      <c r="AZ56" s="848"/>
      <c r="BA56" s="849">
        <f>BG41+1</f>
        <v>46356</v>
      </c>
      <c r="BB56" s="849">
        <f t="shared" ref="BB56:BG56" si="255">BA56+1</f>
        <v>46357</v>
      </c>
      <c r="BC56" s="849">
        <f t="shared" si="255"/>
        <v>46358</v>
      </c>
      <c r="BD56" s="849">
        <f t="shared" si="255"/>
        <v>46359</v>
      </c>
      <c r="BE56" s="849">
        <f t="shared" si="255"/>
        <v>46360</v>
      </c>
      <c r="BF56" s="849">
        <f t="shared" si="255"/>
        <v>46361</v>
      </c>
      <c r="BG56" s="849">
        <f t="shared" si="255"/>
        <v>46362</v>
      </c>
      <c r="BH56" s="848"/>
      <c r="BI56" s="848"/>
      <c r="BJ56" s="848"/>
      <c r="BK56" s="848"/>
      <c r="BL56" s="848"/>
      <c r="BM56" s="849">
        <f>BS41+1</f>
        <v>46412</v>
      </c>
      <c r="BN56" s="849">
        <f t="shared" ref="BN56:BS56" si="256">BM56+1</f>
        <v>46413</v>
      </c>
      <c r="BO56" s="849">
        <f t="shared" si="256"/>
        <v>46414</v>
      </c>
      <c r="BP56" s="849">
        <f t="shared" si="256"/>
        <v>46415</v>
      </c>
      <c r="BQ56" s="849">
        <f t="shared" si="256"/>
        <v>46416</v>
      </c>
      <c r="BR56" s="849">
        <f t="shared" si="256"/>
        <v>46417</v>
      </c>
      <c r="BS56" s="849">
        <f t="shared" si="256"/>
        <v>46418</v>
      </c>
      <c r="BT56" s="848"/>
      <c r="BU56" s="848"/>
      <c r="BV56" s="848"/>
      <c r="BW56" s="849"/>
      <c r="BX56" s="849"/>
      <c r="BY56" s="848"/>
      <c r="BZ56" s="849">
        <f>CF41+1</f>
        <v>46468</v>
      </c>
      <c r="CA56" s="849">
        <f t="shared" ref="CA56:CF56" si="257">BZ56+1</f>
        <v>46469</v>
      </c>
      <c r="CB56" s="849">
        <f t="shared" si="257"/>
        <v>46470</v>
      </c>
      <c r="CC56" s="849">
        <f t="shared" si="257"/>
        <v>46471</v>
      </c>
      <c r="CD56" s="849">
        <f t="shared" si="257"/>
        <v>46472</v>
      </c>
      <c r="CE56" s="849">
        <f t="shared" si="257"/>
        <v>46473</v>
      </c>
      <c r="CF56" s="849">
        <f t="shared" si="257"/>
        <v>46474</v>
      </c>
      <c r="CG56" s="848"/>
      <c r="CH56" s="848"/>
      <c r="CI56" s="848"/>
      <c r="CJ56" s="848"/>
      <c r="CK56" s="848"/>
      <c r="CL56" s="849">
        <f>CR41+1</f>
        <v>46524</v>
      </c>
      <c r="CM56" s="849">
        <f t="shared" ref="CM56:CR56" si="258">CL56+1</f>
        <v>46525</v>
      </c>
      <c r="CN56" s="849">
        <f t="shared" si="258"/>
        <v>46526</v>
      </c>
      <c r="CO56" s="849">
        <f t="shared" si="258"/>
        <v>46527</v>
      </c>
      <c r="CP56" s="849">
        <f t="shared" si="258"/>
        <v>46528</v>
      </c>
      <c r="CQ56" s="849">
        <f t="shared" si="258"/>
        <v>46529</v>
      </c>
      <c r="CR56" s="849">
        <f t="shared" si="258"/>
        <v>46530</v>
      </c>
      <c r="CS56" s="848"/>
      <c r="CT56" s="848"/>
      <c r="CU56" s="848"/>
      <c r="CV56" s="849"/>
    </row>
    <row r="57" spans="1:100" s="845" customFormat="1" ht="13.5" customHeight="1" outlineLevel="1">
      <c r="A57" s="834"/>
      <c r="B57" s="850" t="s">
        <v>1352</v>
      </c>
      <c r="C57" s="2436">
        <f>DATE($C55,$D55,1)</f>
        <v>46113</v>
      </c>
      <c r="D57" s="2437"/>
      <c r="E57" s="2437"/>
      <c r="F57" s="2437"/>
      <c r="G57" s="2437"/>
      <c r="H57" s="2437"/>
      <c r="I57" s="2437"/>
      <c r="J57" s="2437"/>
      <c r="K57" s="2438"/>
      <c r="L57" s="851"/>
      <c r="M57" s="834"/>
      <c r="N57" s="850" t="s">
        <v>1352</v>
      </c>
      <c r="O57" s="2436">
        <f>DATE($O55,$P55,1)</f>
        <v>46174</v>
      </c>
      <c r="P57" s="2437"/>
      <c r="Q57" s="2437"/>
      <c r="R57" s="2437"/>
      <c r="S57" s="2437"/>
      <c r="T57" s="2437"/>
      <c r="U57" s="2437"/>
      <c r="V57" s="2437"/>
      <c r="W57" s="2438"/>
      <c r="X57" s="851"/>
      <c r="Y57" s="834"/>
      <c r="Z57" s="834"/>
      <c r="AA57" s="850" t="s">
        <v>1352</v>
      </c>
      <c r="AB57" s="2436">
        <f>DATE($AB55,$AC55,1)</f>
        <v>46235</v>
      </c>
      <c r="AC57" s="2437"/>
      <c r="AD57" s="2437"/>
      <c r="AE57" s="2437"/>
      <c r="AF57" s="2437"/>
      <c r="AG57" s="2437"/>
      <c r="AH57" s="2437"/>
      <c r="AI57" s="2437"/>
      <c r="AJ57" s="2438"/>
      <c r="AK57" s="851"/>
      <c r="AL57" s="834"/>
      <c r="AM57" s="850" t="s">
        <v>1352</v>
      </c>
      <c r="AN57" s="2436">
        <f>DATE($AN55,$AO55,1)</f>
        <v>46296</v>
      </c>
      <c r="AO57" s="2437"/>
      <c r="AP57" s="2437"/>
      <c r="AQ57" s="2437"/>
      <c r="AR57" s="2437"/>
      <c r="AS57" s="2437"/>
      <c r="AT57" s="2437"/>
      <c r="AU57" s="2437"/>
      <c r="AV57" s="2438"/>
      <c r="AW57" s="851"/>
      <c r="AX57" s="834"/>
      <c r="AY57" s="834"/>
      <c r="AZ57" s="850" t="s">
        <v>1352</v>
      </c>
      <c r="BA57" s="2436">
        <f>DATE(BA55,BB55,1)</f>
        <v>46327</v>
      </c>
      <c r="BB57" s="2437"/>
      <c r="BC57" s="2437"/>
      <c r="BD57" s="2437"/>
      <c r="BE57" s="2437"/>
      <c r="BF57" s="2437"/>
      <c r="BG57" s="2437"/>
      <c r="BH57" s="2437"/>
      <c r="BI57" s="2438"/>
      <c r="BJ57" s="851"/>
      <c r="BK57" s="834"/>
      <c r="BL57" s="850" t="s">
        <v>1352</v>
      </c>
      <c r="BM57" s="2436">
        <f>DATE(BM55,BN55,1)</f>
        <v>46388</v>
      </c>
      <c r="BN57" s="2437"/>
      <c r="BO57" s="2437"/>
      <c r="BP57" s="2437"/>
      <c r="BQ57" s="2437"/>
      <c r="BR57" s="2437"/>
      <c r="BS57" s="2437"/>
      <c r="BT57" s="2437"/>
      <c r="BU57" s="2438"/>
      <c r="BV57" s="851"/>
      <c r="BW57" s="834"/>
      <c r="BX57" s="834"/>
      <c r="BY57" s="850" t="s">
        <v>1352</v>
      </c>
      <c r="BZ57" s="2436">
        <f>DATE(BZ55,CA55,1)</f>
        <v>46447</v>
      </c>
      <c r="CA57" s="2437"/>
      <c r="CB57" s="2437"/>
      <c r="CC57" s="2437"/>
      <c r="CD57" s="2437"/>
      <c r="CE57" s="2437"/>
      <c r="CF57" s="2437"/>
      <c r="CG57" s="2437"/>
      <c r="CH57" s="2438"/>
      <c r="CI57" s="851"/>
      <c r="CJ57" s="834"/>
      <c r="CK57" s="850" t="s">
        <v>1352</v>
      </c>
      <c r="CL57" s="2436">
        <f>DATE(CL55,CM55,1)</f>
        <v>46508</v>
      </c>
      <c r="CM57" s="2437"/>
      <c r="CN57" s="2437"/>
      <c r="CO57" s="2437"/>
      <c r="CP57" s="2437"/>
      <c r="CQ57" s="2437"/>
      <c r="CR57" s="2437"/>
      <c r="CS57" s="2437"/>
      <c r="CT57" s="2438"/>
      <c r="CU57" s="851"/>
      <c r="CV57" s="834"/>
    </row>
    <row r="58" spans="1:100" s="845" customFormat="1" ht="13.5" hidden="1" customHeight="1" outlineLevel="1">
      <c r="A58" s="834"/>
      <c r="B58" s="896"/>
      <c r="C58" s="1085">
        <f>DATE($C55,$D55,DAY($E55))</f>
        <v>46132</v>
      </c>
      <c r="D58" s="1082">
        <f t="shared" ref="D58" si="259">C58+1</f>
        <v>46133</v>
      </c>
      <c r="E58" s="1082">
        <f t="shared" ref="E58" si="260">D58+1</f>
        <v>46134</v>
      </c>
      <c r="F58" s="1082">
        <f t="shared" ref="F58" si="261">E58+1</f>
        <v>46135</v>
      </c>
      <c r="G58" s="1082">
        <f t="shared" ref="G58" si="262">F58+1</f>
        <v>46136</v>
      </c>
      <c r="H58" s="1082">
        <f t="shared" ref="H58" si="263">G58+1</f>
        <v>46137</v>
      </c>
      <c r="I58" s="1082">
        <f t="shared" ref="I58" si="264">H58+1</f>
        <v>46138</v>
      </c>
      <c r="J58" s="851"/>
      <c r="K58" s="1081"/>
      <c r="L58" s="851"/>
      <c r="M58" s="834"/>
      <c r="N58" s="896"/>
      <c r="O58" s="1085">
        <f>DATE($O55,$P55,DAY($Q55))</f>
        <v>46188</v>
      </c>
      <c r="P58" s="1082">
        <f t="shared" ref="P58" si="265">O58+1</f>
        <v>46189</v>
      </c>
      <c r="Q58" s="1082">
        <f t="shared" ref="Q58" si="266">P58+1</f>
        <v>46190</v>
      </c>
      <c r="R58" s="1082">
        <f t="shared" ref="R58" si="267">Q58+1</f>
        <v>46191</v>
      </c>
      <c r="S58" s="1082">
        <f t="shared" ref="S58" si="268">R58+1</f>
        <v>46192</v>
      </c>
      <c r="T58" s="1082">
        <f t="shared" ref="T58" si="269">S58+1</f>
        <v>46193</v>
      </c>
      <c r="U58" s="1082">
        <f t="shared" ref="U58" si="270">T58+1</f>
        <v>46194</v>
      </c>
      <c r="V58" s="851"/>
      <c r="W58" s="1081"/>
      <c r="X58" s="851"/>
      <c r="Y58" s="834"/>
      <c r="Z58" s="834"/>
      <c r="AA58" s="896"/>
      <c r="AB58" s="1085">
        <f>DATE($AB55,$AC55,DAY($AD55))</f>
        <v>46244</v>
      </c>
      <c r="AC58" s="1082">
        <f t="shared" ref="AC58" si="271">AB58+1</f>
        <v>46245</v>
      </c>
      <c r="AD58" s="1082">
        <f t="shared" ref="AD58" si="272">AC58+1</f>
        <v>46246</v>
      </c>
      <c r="AE58" s="1082">
        <f t="shared" ref="AE58" si="273">AD58+1</f>
        <v>46247</v>
      </c>
      <c r="AF58" s="1082">
        <f t="shared" ref="AF58" si="274">AE58+1</f>
        <v>46248</v>
      </c>
      <c r="AG58" s="1082">
        <f t="shared" ref="AG58" si="275">AF58+1</f>
        <v>46249</v>
      </c>
      <c r="AH58" s="1082">
        <f t="shared" ref="AH58" si="276">AG58+1</f>
        <v>46250</v>
      </c>
      <c r="AI58" s="851"/>
      <c r="AJ58" s="1081"/>
      <c r="AK58" s="851"/>
      <c r="AL58" s="834"/>
      <c r="AM58" s="896"/>
      <c r="AN58" s="1085">
        <f>DATE($AN55,$AO55,DAY($AP55))</f>
        <v>46300</v>
      </c>
      <c r="AO58" s="1082">
        <f t="shared" ref="AO58" si="277">AN58+1</f>
        <v>46301</v>
      </c>
      <c r="AP58" s="1082">
        <f t="shared" ref="AP58" si="278">AO58+1</f>
        <v>46302</v>
      </c>
      <c r="AQ58" s="1082">
        <f t="shared" ref="AQ58" si="279">AP58+1</f>
        <v>46303</v>
      </c>
      <c r="AR58" s="1082">
        <f t="shared" ref="AR58" si="280">AQ58+1</f>
        <v>46304</v>
      </c>
      <c r="AS58" s="1082">
        <f t="shared" ref="AS58" si="281">AR58+1</f>
        <v>46305</v>
      </c>
      <c r="AT58" s="1082">
        <f t="shared" ref="AT58" si="282">AS58+1</f>
        <v>46306</v>
      </c>
      <c r="AU58" s="851"/>
      <c r="AV58" s="1081"/>
      <c r="AW58" s="851"/>
      <c r="AX58" s="834"/>
      <c r="AY58" s="834"/>
      <c r="AZ58" s="896"/>
      <c r="BA58" s="1085">
        <f>DATE($BA55,$BB55,DAY($BC55))</f>
        <v>46356</v>
      </c>
      <c r="BB58" s="1082">
        <f t="shared" ref="BB58" si="283">BA58+1</f>
        <v>46357</v>
      </c>
      <c r="BC58" s="1082">
        <f t="shared" ref="BC58" si="284">BB58+1</f>
        <v>46358</v>
      </c>
      <c r="BD58" s="1082">
        <f t="shared" ref="BD58" si="285">BC58+1</f>
        <v>46359</v>
      </c>
      <c r="BE58" s="1082">
        <f t="shared" ref="BE58" si="286">BD58+1</f>
        <v>46360</v>
      </c>
      <c r="BF58" s="1082">
        <f t="shared" ref="BF58" si="287">BE58+1</f>
        <v>46361</v>
      </c>
      <c r="BG58" s="1082">
        <f t="shared" ref="BG58" si="288">BF58+1</f>
        <v>46362</v>
      </c>
      <c r="BH58" s="851"/>
      <c r="BI58" s="1081"/>
      <c r="BJ58" s="851"/>
      <c r="BK58" s="834"/>
      <c r="BL58" s="896"/>
      <c r="BM58" s="1085">
        <f>DATE($BM55,$BN55,DAY($BO55))</f>
        <v>46412</v>
      </c>
      <c r="BN58" s="1082">
        <f t="shared" ref="BN58" si="289">BM58+1</f>
        <v>46413</v>
      </c>
      <c r="BO58" s="1082">
        <f t="shared" ref="BO58" si="290">BN58+1</f>
        <v>46414</v>
      </c>
      <c r="BP58" s="1082">
        <f t="shared" ref="BP58" si="291">BO58+1</f>
        <v>46415</v>
      </c>
      <c r="BQ58" s="1082">
        <f t="shared" ref="BQ58" si="292">BP58+1</f>
        <v>46416</v>
      </c>
      <c r="BR58" s="1082">
        <f t="shared" ref="BR58" si="293">BQ58+1</f>
        <v>46417</v>
      </c>
      <c r="BS58" s="1082">
        <f t="shared" ref="BS58" si="294">BR58+1</f>
        <v>46418</v>
      </c>
      <c r="BT58" s="851"/>
      <c r="BU58" s="1081"/>
      <c r="BV58" s="851"/>
      <c r="BW58" s="834"/>
      <c r="BX58" s="834"/>
      <c r="BY58" s="896"/>
      <c r="BZ58" s="1085">
        <f>DATE($BZ55,$CA55,DAY($CB55))</f>
        <v>46468</v>
      </c>
      <c r="CA58" s="1082">
        <f t="shared" ref="CA58" si="295">BZ58+1</f>
        <v>46469</v>
      </c>
      <c r="CB58" s="1082">
        <f t="shared" ref="CB58" si="296">CA58+1</f>
        <v>46470</v>
      </c>
      <c r="CC58" s="1082">
        <f t="shared" ref="CC58" si="297">CB58+1</f>
        <v>46471</v>
      </c>
      <c r="CD58" s="1082">
        <f t="shared" ref="CD58" si="298">CC58+1</f>
        <v>46472</v>
      </c>
      <c r="CE58" s="1082">
        <f t="shared" ref="CE58" si="299">CD58+1</f>
        <v>46473</v>
      </c>
      <c r="CF58" s="1082">
        <f t="shared" ref="CF58" si="300">CE58+1</f>
        <v>46474</v>
      </c>
      <c r="CG58" s="851"/>
      <c r="CH58" s="1081"/>
      <c r="CI58" s="851"/>
      <c r="CJ58" s="834"/>
      <c r="CK58" s="896"/>
      <c r="CL58" s="1085">
        <f>DATE($CL55,$CM55,DAY($CN55))</f>
        <v>46524</v>
      </c>
      <c r="CM58" s="1082">
        <f t="shared" ref="CM58" si="301">CL58+1</f>
        <v>46525</v>
      </c>
      <c r="CN58" s="1082">
        <f t="shared" ref="CN58" si="302">CM58+1</f>
        <v>46526</v>
      </c>
      <c r="CO58" s="1082">
        <f t="shared" ref="CO58" si="303">CN58+1</f>
        <v>46527</v>
      </c>
      <c r="CP58" s="1082">
        <f t="shared" ref="CP58" si="304">CO58+1</f>
        <v>46528</v>
      </c>
      <c r="CQ58" s="1082">
        <f t="shared" ref="CQ58" si="305">CP58+1</f>
        <v>46529</v>
      </c>
      <c r="CR58" s="1082">
        <f t="shared" ref="CR58" si="306">CQ58+1</f>
        <v>46530</v>
      </c>
      <c r="CS58" s="851"/>
      <c r="CT58" s="1081"/>
      <c r="CU58" s="851"/>
      <c r="CV58" s="834"/>
    </row>
    <row r="59" spans="1:100" s="849" customFormat="1" ht="13.5" customHeight="1" outlineLevel="1">
      <c r="A59" s="834"/>
      <c r="B59" s="852" t="s">
        <v>1353</v>
      </c>
      <c r="C59" s="1090">
        <f>IF(I39&lt;$G$8,I41+1,"")</f>
        <v>46132</v>
      </c>
      <c r="D59" s="1091">
        <f t="shared" ref="D59:E59" si="307">IF(C57&lt;$G$8,C59+1,"")</f>
        <v>46133</v>
      </c>
      <c r="E59" s="1091">
        <f t="shared" si="307"/>
        <v>46134</v>
      </c>
      <c r="F59" s="1091">
        <f t="shared" ref="F59" si="308">IF(E56&lt;$G$8,E59+1,"")</f>
        <v>46135</v>
      </c>
      <c r="G59" s="1091">
        <f t="shared" ref="G59" si="309">IF(F56&lt;$G$8,F59+1,"")</f>
        <v>46136</v>
      </c>
      <c r="H59" s="1091">
        <f t="shared" ref="H59" si="310">IF(G56&lt;$G$8,G59+1,"")</f>
        <v>46137</v>
      </c>
      <c r="I59" s="1093">
        <f t="shared" ref="I59" si="311">IF(H56&lt;$G$8,H59+1,"")</f>
        <v>46138</v>
      </c>
      <c r="J59" s="855" t="s">
        <v>1354</v>
      </c>
      <c r="K59" s="856">
        <f>+COUNTIFS(C60:I60,"土",C64:I64,"")+COUNTIFS(C60:I60,"日",C64:I64,"")+COUNTIFS(祝日,C56)+COUNTIFS(祝日,D56)+COUNTIFS(祝日,E56)+COUNTIFS(祝日,F56)+COUNTIFS(祝日,G56)</f>
        <v>2</v>
      </c>
      <c r="L59" s="832"/>
      <c r="M59" s="834"/>
      <c r="N59" s="852" t="s">
        <v>1353</v>
      </c>
      <c r="O59" s="1090">
        <f>IF(U41&lt;$G$8,U44+1,"")</f>
        <v>46188</v>
      </c>
      <c r="P59" s="1091">
        <f t="shared" ref="P59:U59" si="312">IF(O56&lt;$G$8,O59+1,"")</f>
        <v>46189</v>
      </c>
      <c r="Q59" s="1091">
        <f t="shared" si="312"/>
        <v>46190</v>
      </c>
      <c r="R59" s="1091">
        <f t="shared" si="312"/>
        <v>46191</v>
      </c>
      <c r="S59" s="1091">
        <f t="shared" si="312"/>
        <v>46192</v>
      </c>
      <c r="T59" s="1091">
        <f t="shared" si="312"/>
        <v>46193</v>
      </c>
      <c r="U59" s="1091">
        <f t="shared" si="312"/>
        <v>46194</v>
      </c>
      <c r="V59" s="855" t="s">
        <v>1354</v>
      </c>
      <c r="W59" s="856">
        <f>+COUNTIFS(O60:U60,"土",O64:U64,"")+COUNTIFS(O60:U60,"日",O64:U64,"")+COUNTIFS(祝日,O56)+COUNTIFS(祝日,P56)+COUNTIFS(祝日,Q56)+COUNTIFS(祝日,R56)+COUNTIFS(祝日,S56)</f>
        <v>2</v>
      </c>
      <c r="X59" s="832"/>
      <c r="Y59" s="834"/>
      <c r="Z59" s="834"/>
      <c r="AA59" s="852" t="s">
        <v>1353</v>
      </c>
      <c r="AB59" s="1090">
        <f>IF(AH41&lt;$G$8,AH44+1,"")</f>
        <v>46244</v>
      </c>
      <c r="AC59" s="1091">
        <f t="shared" ref="AC59:AH59" si="313">IF(AB56&lt;$G$8,AB59+1,"")</f>
        <v>46245</v>
      </c>
      <c r="AD59" s="1091">
        <f t="shared" si="313"/>
        <v>46246</v>
      </c>
      <c r="AE59" s="1091">
        <f t="shared" si="313"/>
        <v>46247</v>
      </c>
      <c r="AF59" s="1091">
        <f t="shared" si="313"/>
        <v>46248</v>
      </c>
      <c r="AG59" s="1091">
        <f t="shared" si="313"/>
        <v>46249</v>
      </c>
      <c r="AH59" s="1091">
        <f t="shared" si="313"/>
        <v>46250</v>
      </c>
      <c r="AI59" s="855" t="s">
        <v>1354</v>
      </c>
      <c r="AJ59" s="856">
        <f>+COUNTIFS(AB60:AH60,"土",AB64:AH64,"")+COUNTIFS(AB60:AH60,"日",AB64:AH64,"")+COUNTIFS(祝日,AB56)+COUNTIFS(祝日,AC56)+COUNTIFS(祝日,AD56)+COUNTIFS(祝日,AE56)+COUNTIFS(祝日,AF56)</f>
        <v>3</v>
      </c>
      <c r="AK59" s="832"/>
      <c r="AL59" s="834"/>
      <c r="AM59" s="852" t="s">
        <v>1353</v>
      </c>
      <c r="AN59" s="1090">
        <f>IF(AT41&lt;$G$8,AT44+1,"")</f>
        <v>46300</v>
      </c>
      <c r="AO59" s="1091">
        <f t="shared" ref="AO59:AT59" si="314">IF(AN56&lt;$G$8,AN59+1,"")</f>
        <v>46301</v>
      </c>
      <c r="AP59" s="1091">
        <f t="shared" si="314"/>
        <v>46302</v>
      </c>
      <c r="AQ59" s="1091">
        <f t="shared" si="314"/>
        <v>46303</v>
      </c>
      <c r="AR59" s="1091">
        <f t="shared" si="314"/>
        <v>46304</v>
      </c>
      <c r="AS59" s="1091">
        <f t="shared" si="314"/>
        <v>46305</v>
      </c>
      <c r="AT59" s="1091">
        <f t="shared" si="314"/>
        <v>46306</v>
      </c>
      <c r="AU59" s="855" t="s">
        <v>1354</v>
      </c>
      <c r="AV59" s="856">
        <f>+COUNTIFS(AN60:AT60,"土",AN64:AT64,"")+COUNTIFS(AN60:AT60,"日",AN64:AT64,"")+COUNTIFS(祝日,AN56)+COUNTIFS(祝日,AO56)+COUNTIFS(祝日,AP56)+COUNTIFS(祝日,AQ56)+COUNTIFS(祝日,AR56)</f>
        <v>2</v>
      </c>
      <c r="AW59" s="832"/>
      <c r="AX59" s="834"/>
      <c r="AY59" s="834"/>
      <c r="AZ59" s="852" t="s">
        <v>1353</v>
      </c>
      <c r="BA59" s="1090">
        <f>IF(BG41&lt;$G$8,BG44+1,"")</f>
        <v>46356</v>
      </c>
      <c r="BB59" s="1091">
        <f t="shared" ref="BB59:BG59" si="315">IF(BA56&lt;$G$8,BA59+1,"")</f>
        <v>46357</v>
      </c>
      <c r="BC59" s="1091">
        <f t="shared" si="315"/>
        <v>46358</v>
      </c>
      <c r="BD59" s="1091">
        <f t="shared" si="315"/>
        <v>46359</v>
      </c>
      <c r="BE59" s="1091">
        <f t="shared" si="315"/>
        <v>46360</v>
      </c>
      <c r="BF59" s="1091">
        <f t="shared" si="315"/>
        <v>46361</v>
      </c>
      <c r="BG59" s="1091">
        <f t="shared" si="315"/>
        <v>46362</v>
      </c>
      <c r="BH59" s="855" t="s">
        <v>1354</v>
      </c>
      <c r="BI59" s="856">
        <f>+COUNTIFS(BA60:BG60,"土",BA64:BG64,"")+COUNTIFS(BA60:BG60,"日",BA64:BG64,"")+COUNTIFS(祝日,BA56)+COUNTIFS(祝日,BB56)+COUNTIFS(祝日,BC56)+COUNTIFS(祝日,BD56)+COUNTIFS(祝日,BE56)</f>
        <v>2</v>
      </c>
      <c r="BJ59" s="832"/>
      <c r="BK59" s="834"/>
      <c r="BL59" s="852" t="s">
        <v>1353</v>
      </c>
      <c r="BM59" s="1090">
        <f>IF(BS41&lt;$G$8,BS44+1,"")</f>
        <v>46412</v>
      </c>
      <c r="BN59" s="1091">
        <f t="shared" ref="BN59:BS59" si="316">IF(BM56&lt;$G$8,BM59+1,"")</f>
        <v>46413</v>
      </c>
      <c r="BO59" s="1091">
        <f t="shared" si="316"/>
        <v>46414</v>
      </c>
      <c r="BP59" s="1091">
        <f t="shared" si="316"/>
        <v>46415</v>
      </c>
      <c r="BQ59" s="1091">
        <f t="shared" si="316"/>
        <v>46416</v>
      </c>
      <c r="BR59" s="1091">
        <f t="shared" si="316"/>
        <v>46417</v>
      </c>
      <c r="BS59" s="1091">
        <f t="shared" si="316"/>
        <v>46418</v>
      </c>
      <c r="BT59" s="855" t="s">
        <v>1354</v>
      </c>
      <c r="BU59" s="856">
        <f>+COUNTIFS(BM60:BS60,"土",BM64:BS64,"")+COUNTIFS(BM60:BS60,"日",BM64:BS64,"")+COUNTIFS(祝日,BM56)+COUNTIFS(祝日,BN56)+COUNTIFS(祝日,BO56)+COUNTIFS(祝日,BP56)+COUNTIFS(祝日,BQ56)</f>
        <v>2</v>
      </c>
      <c r="BV59" s="832"/>
      <c r="BW59" s="834"/>
      <c r="BX59" s="834"/>
      <c r="BY59" s="852" t="s">
        <v>1353</v>
      </c>
      <c r="BZ59" s="1090">
        <f>IF(CF41&lt;$G$8,CF44+1,"")</f>
        <v>46468</v>
      </c>
      <c r="CA59" s="1091">
        <f t="shared" ref="CA59:CF59" si="317">IF(BZ56&lt;$G$8,BZ59+1,"")</f>
        <v>46469</v>
      </c>
      <c r="CB59" s="1091">
        <f t="shared" si="317"/>
        <v>46470</v>
      </c>
      <c r="CC59" s="1091">
        <f t="shared" si="317"/>
        <v>46471</v>
      </c>
      <c r="CD59" s="1091">
        <f t="shared" si="317"/>
        <v>46472</v>
      </c>
      <c r="CE59" s="1091">
        <f t="shared" si="317"/>
        <v>46473</v>
      </c>
      <c r="CF59" s="1091">
        <f t="shared" si="317"/>
        <v>46474</v>
      </c>
      <c r="CG59" s="855" t="s">
        <v>1354</v>
      </c>
      <c r="CH59" s="856">
        <f>+COUNTIFS(BZ60:CF60,"土",BZ64:CF64,"")+COUNTIFS(BZ60:CF60,"日",BZ64:CF64,"")+COUNTIFS(祝日,BZ56)+COUNTIFS(祝日,CA56)+COUNTIFS(祝日,CB56)+COUNTIFS(祝日,CC56)+COUNTIFS(祝日,CD56)</f>
        <v>3</v>
      </c>
      <c r="CI59" s="832"/>
      <c r="CJ59" s="834"/>
      <c r="CK59" s="852" t="s">
        <v>1353</v>
      </c>
      <c r="CL59" s="1090" t="str">
        <f>IF(CR41&lt;$G$8,CR44+1,"")</f>
        <v/>
      </c>
      <c r="CM59" s="1091" t="str">
        <f t="shared" ref="CM59:CR59" si="318">IF(CL56&lt;$G$8,CL59+1,"")</f>
        <v/>
      </c>
      <c r="CN59" s="1091" t="str">
        <f t="shared" si="318"/>
        <v/>
      </c>
      <c r="CO59" s="1091" t="str">
        <f t="shared" si="318"/>
        <v/>
      </c>
      <c r="CP59" s="1091" t="str">
        <f t="shared" si="318"/>
        <v/>
      </c>
      <c r="CQ59" s="1091" t="str">
        <f t="shared" si="318"/>
        <v/>
      </c>
      <c r="CR59" s="1091" t="str">
        <f t="shared" si="318"/>
        <v/>
      </c>
      <c r="CS59" s="855" t="s">
        <v>1354</v>
      </c>
      <c r="CT59" s="856">
        <f>+COUNTIFS(CL60:CR60,"土",CL64:CR64,"")+COUNTIFS(CL60:CR60,"日",CL64:CR64,"")+COUNTIFS(祝日,CL56)+COUNTIFS(祝日,CM56)+COUNTIFS(祝日,CN56)+COUNTIFS(祝日,CO56)+COUNTIFS(祝日,CP56)</f>
        <v>0</v>
      </c>
      <c r="CU59" s="832"/>
      <c r="CV59" s="834"/>
    </row>
    <row r="60" spans="1:100" ht="13.5" customHeight="1">
      <c r="B60" s="852" t="s">
        <v>1355</v>
      </c>
      <c r="C60" s="1092" t="str">
        <f>IF(C59="","","月")</f>
        <v>月</v>
      </c>
      <c r="D60" s="1092" t="str">
        <f>IF(D59="","","火")</f>
        <v>火</v>
      </c>
      <c r="E60" s="1092" t="str">
        <f>IF(E59="","","水")</f>
        <v>水</v>
      </c>
      <c r="F60" s="1092" t="str">
        <f>IF(F59="","","木")</f>
        <v>木</v>
      </c>
      <c r="G60" s="1092" t="str">
        <f>IF(G59="","","金")</f>
        <v>金</v>
      </c>
      <c r="H60" s="1092" t="str">
        <f>IF(H59="","","土")</f>
        <v>土</v>
      </c>
      <c r="I60" s="1092" t="str">
        <f>IF(I59="","","日")</f>
        <v>日</v>
      </c>
      <c r="J60" s="855" t="s">
        <v>1356</v>
      </c>
      <c r="K60" s="856">
        <f>+COUNTIF(C64:I64,"夏休")+COUNTIF(C64:I64,"冬休")+COUNTIF(C64:I64,"中止")</f>
        <v>0</v>
      </c>
      <c r="L60" s="832">
        <f>+COUNTIF(H64:I64,"夏休")+COUNTIF(H64:I64,"冬休")+COUNTIF(H64:I64,"中止")</f>
        <v>0</v>
      </c>
      <c r="M60" s="834"/>
      <c r="N60" s="852" t="s">
        <v>1355</v>
      </c>
      <c r="O60" s="1092" t="str">
        <f>IF(O59="","","月")</f>
        <v>月</v>
      </c>
      <c r="P60" s="1092" t="str">
        <f>IF(P59="","","火")</f>
        <v>火</v>
      </c>
      <c r="Q60" s="1092" t="str">
        <f>IF(Q59="","","水")</f>
        <v>水</v>
      </c>
      <c r="R60" s="1092" t="str">
        <f>IF(R59="","","木")</f>
        <v>木</v>
      </c>
      <c r="S60" s="1092" t="str">
        <f>IF(S59="","","金")</f>
        <v>金</v>
      </c>
      <c r="T60" s="1092" t="str">
        <f>IF(T59="","","土")</f>
        <v>土</v>
      </c>
      <c r="U60" s="1092" t="str">
        <f>IF(U59="","","日")</f>
        <v>日</v>
      </c>
      <c r="V60" s="855" t="s">
        <v>1356</v>
      </c>
      <c r="W60" s="856">
        <f>+COUNTIF(O64:U64,"夏休")+COUNTIF(O64:U64,"冬休")+COUNTIF(O64:U64,"中止")</f>
        <v>0</v>
      </c>
      <c r="X60" s="832">
        <f>+COUNTIF(T64:U64,"夏休")+COUNTIF(T64:U64,"冬休")+COUNTIF(T64:U64,"中止")</f>
        <v>0</v>
      </c>
      <c r="AA60" s="852" t="s">
        <v>1355</v>
      </c>
      <c r="AB60" s="1092" t="str">
        <f>IF(AB59="","","月")</f>
        <v>月</v>
      </c>
      <c r="AC60" s="1092" t="str">
        <f>IF(AC59="","","火")</f>
        <v>火</v>
      </c>
      <c r="AD60" s="1092" t="str">
        <f>IF(AD59="","","水")</f>
        <v>水</v>
      </c>
      <c r="AE60" s="1092" t="str">
        <f>IF(AE59="","","木")</f>
        <v>木</v>
      </c>
      <c r="AF60" s="1092" t="str">
        <f>IF(AF59="","","金")</f>
        <v>金</v>
      </c>
      <c r="AG60" s="1092" t="str">
        <f>IF(AG59="","","土")</f>
        <v>土</v>
      </c>
      <c r="AH60" s="1092" t="str">
        <f>IF(AH59="","","日")</f>
        <v>日</v>
      </c>
      <c r="AI60" s="855" t="s">
        <v>1356</v>
      </c>
      <c r="AJ60" s="856">
        <f>+COUNTIF(AB64:AH64,"夏休")+COUNTIF(AB64:AH64,"冬休")+COUNTIF(AB64:AH64,"中止")</f>
        <v>0</v>
      </c>
      <c r="AK60" s="832">
        <f>+COUNTIF(AG64:AH64,"夏休")+COUNTIF(AG64:AH64,"冬休")+COUNTIF(AG64:AH64,"中止")</f>
        <v>0</v>
      </c>
      <c r="AL60" s="834"/>
      <c r="AM60" s="852" t="s">
        <v>1355</v>
      </c>
      <c r="AN60" s="1092" t="str">
        <f>IF(AN59="","","月")</f>
        <v>月</v>
      </c>
      <c r="AO60" s="1092" t="str">
        <f>IF(AO59="","","火")</f>
        <v>火</v>
      </c>
      <c r="AP60" s="1092" t="str">
        <f>IF(AP59="","","水")</f>
        <v>水</v>
      </c>
      <c r="AQ60" s="1092" t="str">
        <f>IF(AQ59="","","木")</f>
        <v>木</v>
      </c>
      <c r="AR60" s="1092" t="str">
        <f>IF(AR59="","","金")</f>
        <v>金</v>
      </c>
      <c r="AS60" s="1092" t="str">
        <f>IF(AS59="","","土")</f>
        <v>土</v>
      </c>
      <c r="AT60" s="1092" t="str">
        <f>IF(AT59="","","日")</f>
        <v>日</v>
      </c>
      <c r="AU60" s="855" t="s">
        <v>1356</v>
      </c>
      <c r="AV60" s="856">
        <f>+COUNTIF(AN64:AT64,"夏休")+COUNTIF(AN64:AT64,"冬休")+COUNTIF(AN64:AT64,"中止")</f>
        <v>0</v>
      </c>
      <c r="AW60" s="832">
        <f>+COUNTIF(AS64:AT64,"夏休")+COUNTIF(AS64:AT64,"冬休")+COUNTIF(AS64:AT64,"中止")</f>
        <v>0</v>
      </c>
      <c r="AZ60" s="852" t="s">
        <v>1355</v>
      </c>
      <c r="BA60" s="1092" t="str">
        <f>IF(BA59="","","月")</f>
        <v>月</v>
      </c>
      <c r="BB60" s="1092" t="str">
        <f>IF(BB59="","","火")</f>
        <v>火</v>
      </c>
      <c r="BC60" s="1092" t="str">
        <f>IF(BC59="","","水")</f>
        <v>水</v>
      </c>
      <c r="BD60" s="1092" t="str">
        <f>IF(BD59="","","木")</f>
        <v>木</v>
      </c>
      <c r="BE60" s="1092" t="str">
        <f>IF(BE59="","","金")</f>
        <v>金</v>
      </c>
      <c r="BF60" s="1092" t="str">
        <f>IF(BF59="","","土")</f>
        <v>土</v>
      </c>
      <c r="BG60" s="1092" t="str">
        <f>IF(BG59="","","日")</f>
        <v>日</v>
      </c>
      <c r="BH60" s="855" t="s">
        <v>1356</v>
      </c>
      <c r="BI60" s="856">
        <f>+COUNTIF(BA64:BG64,"夏休")+COUNTIF(BA64:BG64,"冬休")+COUNTIF(BA64:BG64,"中止")</f>
        <v>0</v>
      </c>
      <c r="BJ60" s="832">
        <f>+COUNTIF(BF64:BG64,"夏休")+COUNTIF(BF64:BG64,"冬休")+COUNTIF(BF64:BG64,"中止")</f>
        <v>0</v>
      </c>
      <c r="BK60" s="834"/>
      <c r="BL60" s="852" t="s">
        <v>1355</v>
      </c>
      <c r="BM60" s="1092" t="str">
        <f>IF(BM59="","","月")</f>
        <v>月</v>
      </c>
      <c r="BN60" s="1092" t="str">
        <f>IF(BN59="","","火")</f>
        <v>火</v>
      </c>
      <c r="BO60" s="1092" t="str">
        <f>IF(BO59="","","水")</f>
        <v>水</v>
      </c>
      <c r="BP60" s="1092" t="str">
        <f>IF(BP59="","","木")</f>
        <v>木</v>
      </c>
      <c r="BQ60" s="1092" t="str">
        <f>IF(BQ59="","","金")</f>
        <v>金</v>
      </c>
      <c r="BR60" s="1092" t="str">
        <f>IF(BR59="","","土")</f>
        <v>土</v>
      </c>
      <c r="BS60" s="1092" t="str">
        <f>IF(BS59="","","日")</f>
        <v>日</v>
      </c>
      <c r="BT60" s="855" t="s">
        <v>1356</v>
      </c>
      <c r="BU60" s="856">
        <f>+COUNTIF(BM64:BS64,"夏休")+COUNTIF(BM64:BS64,"冬休")+COUNTIF(BM64:BS64,"中止")</f>
        <v>0</v>
      </c>
      <c r="BV60" s="832">
        <f>+COUNTIF(BR64:BS64,"夏休")+COUNTIF(BR64:BS64,"冬休")+COUNTIF(BR64:BS64,"中止")</f>
        <v>0</v>
      </c>
      <c r="BY60" s="852" t="s">
        <v>1355</v>
      </c>
      <c r="BZ60" s="1092" t="str">
        <f>IF(BZ59="","","月")</f>
        <v>月</v>
      </c>
      <c r="CA60" s="1092" t="str">
        <f>IF(CA59="","","火")</f>
        <v>火</v>
      </c>
      <c r="CB60" s="1092" t="str">
        <f>IF(CB59="","","水")</f>
        <v>水</v>
      </c>
      <c r="CC60" s="1092" t="str">
        <f>IF(CC59="","","木")</f>
        <v>木</v>
      </c>
      <c r="CD60" s="1092" t="str">
        <f>IF(CD59="","","金")</f>
        <v>金</v>
      </c>
      <c r="CE60" s="1092" t="str">
        <f>IF(CE59="","","土")</f>
        <v>土</v>
      </c>
      <c r="CF60" s="1092" t="str">
        <f>IF(CF59="","","日")</f>
        <v>日</v>
      </c>
      <c r="CG60" s="855" t="s">
        <v>1356</v>
      </c>
      <c r="CH60" s="856">
        <f>+COUNTIF(BZ64:CF64,"夏休")+COUNTIF(BZ64:CF64,"冬休")+COUNTIF(BZ64:CF64,"中止")</f>
        <v>0</v>
      </c>
      <c r="CI60" s="832">
        <f>+COUNTIF(CE64:CF64,"夏休")+COUNTIF(CE64:CF64,"冬休")+COUNTIF(CE64:CF64,"中止")</f>
        <v>0</v>
      </c>
      <c r="CJ60" s="834"/>
      <c r="CK60" s="852" t="s">
        <v>1355</v>
      </c>
      <c r="CL60" s="1092" t="str">
        <f>IF(CL59="","","月")</f>
        <v/>
      </c>
      <c r="CM60" s="1092" t="str">
        <f>IF(CM59="","","火")</f>
        <v/>
      </c>
      <c r="CN60" s="1092" t="str">
        <f>IF(CN59="","","水")</f>
        <v/>
      </c>
      <c r="CO60" s="1092" t="str">
        <f>IF(CO59="","","木")</f>
        <v/>
      </c>
      <c r="CP60" s="1092" t="str">
        <f>IF(CP59="","","金")</f>
        <v/>
      </c>
      <c r="CQ60" s="1092" t="str">
        <f>IF(CQ59="","","土")</f>
        <v/>
      </c>
      <c r="CR60" s="1092" t="str">
        <f>IF(CR59="","","日")</f>
        <v/>
      </c>
      <c r="CS60" s="855" t="s">
        <v>1356</v>
      </c>
      <c r="CT60" s="856">
        <f>+COUNTIF(CL64:CR64,"夏休")+COUNTIF(CL64:CR64,"冬休")+COUNTIF(CL64:CR64,"中止")</f>
        <v>0</v>
      </c>
      <c r="CU60" s="832">
        <f>+COUNTIF(CQ64:CR64,"夏休")+COUNTIF(CQ64:CR64,"冬休")+COUNTIF(CQ64:CR64,"中止")</f>
        <v>0</v>
      </c>
    </row>
    <row r="61" spans="1:100">
      <c r="B61" s="2427" t="s">
        <v>1357</v>
      </c>
      <c r="C61" s="2439"/>
      <c r="D61" s="2424"/>
      <c r="E61" s="2424"/>
      <c r="F61" s="2424"/>
      <c r="G61" s="2424"/>
      <c r="H61" s="2424"/>
      <c r="I61" s="2433"/>
      <c r="J61" s="857" t="s">
        <v>1358</v>
      </c>
      <c r="K61" s="858">
        <f>COUNT(C59:I59)-K60</f>
        <v>7</v>
      </c>
      <c r="L61" s="859"/>
      <c r="M61" s="834"/>
      <c r="N61" s="2427" t="s">
        <v>1357</v>
      </c>
      <c r="O61" s="2439"/>
      <c r="P61" s="2424"/>
      <c r="Q61" s="2424"/>
      <c r="R61" s="2424"/>
      <c r="S61" s="2424"/>
      <c r="T61" s="2424"/>
      <c r="U61" s="2433"/>
      <c r="V61" s="857" t="s">
        <v>1358</v>
      </c>
      <c r="W61" s="858">
        <f>COUNT(O59:U59)-W60</f>
        <v>7</v>
      </c>
      <c r="X61" s="859"/>
      <c r="AA61" s="2427" t="s">
        <v>1357</v>
      </c>
      <c r="AB61" s="2430"/>
      <c r="AC61" s="2424"/>
      <c r="AD61" s="2424"/>
      <c r="AE61" s="2424"/>
      <c r="AF61" s="2424"/>
      <c r="AG61" s="2424"/>
      <c r="AH61" s="2424"/>
      <c r="AI61" s="857" t="s">
        <v>1358</v>
      </c>
      <c r="AJ61" s="858">
        <f>COUNT(AB59:AH59)-AJ60</f>
        <v>7</v>
      </c>
      <c r="AK61" s="859"/>
      <c r="AL61" s="834"/>
      <c r="AM61" s="2427" t="s">
        <v>1357</v>
      </c>
      <c r="AN61" s="2430"/>
      <c r="AO61" s="2424"/>
      <c r="AP61" s="2424"/>
      <c r="AQ61" s="2424"/>
      <c r="AR61" s="2424"/>
      <c r="AS61" s="2424"/>
      <c r="AT61" s="2424"/>
      <c r="AU61" s="857" t="s">
        <v>1358</v>
      </c>
      <c r="AV61" s="858">
        <f>COUNT(AN59:AT59)-AV60</f>
        <v>7</v>
      </c>
      <c r="AW61" s="859"/>
      <c r="AZ61" s="2427" t="s">
        <v>1357</v>
      </c>
      <c r="BA61" s="2430"/>
      <c r="BB61" s="2424"/>
      <c r="BC61" s="2424"/>
      <c r="BD61" s="2424"/>
      <c r="BE61" s="2424"/>
      <c r="BF61" s="2424"/>
      <c r="BG61" s="2424"/>
      <c r="BH61" s="857" t="s">
        <v>1358</v>
      </c>
      <c r="BI61" s="858">
        <f>COUNT(BA59:BG59)-BI60</f>
        <v>7</v>
      </c>
      <c r="BJ61" s="859"/>
      <c r="BK61" s="834"/>
      <c r="BL61" s="2427" t="s">
        <v>1357</v>
      </c>
      <c r="BM61" s="2430"/>
      <c r="BN61" s="2424"/>
      <c r="BO61" s="2424"/>
      <c r="BP61" s="2424"/>
      <c r="BQ61" s="2424"/>
      <c r="BR61" s="2424"/>
      <c r="BS61" s="2424"/>
      <c r="BT61" s="857" t="s">
        <v>1358</v>
      </c>
      <c r="BU61" s="858">
        <f>COUNT(BM59:BS59)-BU60</f>
        <v>7</v>
      </c>
      <c r="BV61" s="859"/>
      <c r="BY61" s="2427" t="s">
        <v>1357</v>
      </c>
      <c r="BZ61" s="2430"/>
      <c r="CA61" s="2424"/>
      <c r="CB61" s="2424"/>
      <c r="CC61" s="2424"/>
      <c r="CD61" s="2424"/>
      <c r="CE61" s="2424"/>
      <c r="CF61" s="2424"/>
      <c r="CG61" s="857" t="s">
        <v>1358</v>
      </c>
      <c r="CH61" s="858">
        <f>COUNT(BZ59:CF59)-CH60</f>
        <v>7</v>
      </c>
      <c r="CI61" s="859"/>
      <c r="CJ61" s="834"/>
      <c r="CK61" s="2427" t="s">
        <v>1357</v>
      </c>
      <c r="CL61" s="2430"/>
      <c r="CM61" s="2424"/>
      <c r="CN61" s="2424"/>
      <c r="CO61" s="2424"/>
      <c r="CP61" s="2424"/>
      <c r="CQ61" s="2424"/>
      <c r="CR61" s="2424"/>
      <c r="CS61" s="857" t="s">
        <v>1358</v>
      </c>
      <c r="CT61" s="858">
        <f>COUNT(CL59:CR59)-CT60</f>
        <v>0</v>
      </c>
      <c r="CU61" s="859"/>
    </row>
    <row r="62" spans="1:100">
      <c r="B62" s="2428"/>
      <c r="C62" s="2440"/>
      <c r="D62" s="2425"/>
      <c r="E62" s="2425"/>
      <c r="F62" s="2425"/>
      <c r="G62" s="2425"/>
      <c r="H62" s="2425"/>
      <c r="I62" s="2434"/>
      <c r="J62" s="857" t="s">
        <v>1359</v>
      </c>
      <c r="K62" s="860">
        <f>+COUNTIF(C65:I65,"休")</f>
        <v>2</v>
      </c>
      <c r="M62" s="861"/>
      <c r="N62" s="2428"/>
      <c r="O62" s="2440"/>
      <c r="P62" s="2425"/>
      <c r="Q62" s="2425"/>
      <c r="R62" s="2425"/>
      <c r="S62" s="2425"/>
      <c r="T62" s="2425"/>
      <c r="U62" s="2434"/>
      <c r="V62" s="857" t="s">
        <v>1359</v>
      </c>
      <c r="W62" s="860">
        <f>+COUNTIF(O65:U65,"休")</f>
        <v>0</v>
      </c>
      <c r="AA62" s="2428"/>
      <c r="AB62" s="2431"/>
      <c r="AC62" s="2425"/>
      <c r="AD62" s="2425"/>
      <c r="AE62" s="2425"/>
      <c r="AF62" s="2425"/>
      <c r="AG62" s="2425"/>
      <c r="AH62" s="2425"/>
      <c r="AI62" s="857" t="s">
        <v>1359</v>
      </c>
      <c r="AJ62" s="860">
        <f>+COUNTIF(AB65:AH65,"休")</f>
        <v>0</v>
      </c>
      <c r="AL62" s="861"/>
      <c r="AM62" s="2428"/>
      <c r="AN62" s="2431"/>
      <c r="AO62" s="2425"/>
      <c r="AP62" s="2425"/>
      <c r="AQ62" s="2425"/>
      <c r="AR62" s="2425"/>
      <c r="AS62" s="2425"/>
      <c r="AT62" s="2425"/>
      <c r="AU62" s="857" t="s">
        <v>1359</v>
      </c>
      <c r="AV62" s="860">
        <f>+COUNTIF(AN65:AT65,"休")</f>
        <v>0</v>
      </c>
      <c r="AZ62" s="2428"/>
      <c r="BA62" s="2431"/>
      <c r="BB62" s="2425"/>
      <c r="BC62" s="2425"/>
      <c r="BD62" s="2425"/>
      <c r="BE62" s="2425"/>
      <c r="BF62" s="2425"/>
      <c r="BG62" s="2425"/>
      <c r="BH62" s="857" t="s">
        <v>1359</v>
      </c>
      <c r="BI62" s="860">
        <f>+COUNTIF(BA65:BG65,"休")</f>
        <v>0</v>
      </c>
      <c r="BK62" s="861"/>
      <c r="BL62" s="2428"/>
      <c r="BM62" s="2431"/>
      <c r="BN62" s="2425"/>
      <c r="BO62" s="2425"/>
      <c r="BP62" s="2425"/>
      <c r="BQ62" s="2425"/>
      <c r="BR62" s="2425"/>
      <c r="BS62" s="2425"/>
      <c r="BT62" s="857" t="s">
        <v>1359</v>
      </c>
      <c r="BU62" s="860">
        <f>+COUNTIF(BM65:BS65,"休")</f>
        <v>0</v>
      </c>
      <c r="BY62" s="2428"/>
      <c r="BZ62" s="2431"/>
      <c r="CA62" s="2425"/>
      <c r="CB62" s="2425"/>
      <c r="CC62" s="2425"/>
      <c r="CD62" s="2425"/>
      <c r="CE62" s="2425"/>
      <c r="CF62" s="2425"/>
      <c r="CG62" s="857" t="s">
        <v>1359</v>
      </c>
      <c r="CH62" s="860">
        <f>+COUNTIF(BZ65:CF65,"休")</f>
        <v>0</v>
      </c>
      <c r="CJ62" s="861"/>
      <c r="CK62" s="2428"/>
      <c r="CL62" s="2431"/>
      <c r="CM62" s="2425"/>
      <c r="CN62" s="2425"/>
      <c r="CO62" s="2425"/>
      <c r="CP62" s="2425"/>
      <c r="CQ62" s="2425"/>
      <c r="CR62" s="2425"/>
      <c r="CS62" s="857" t="s">
        <v>1359</v>
      </c>
      <c r="CT62" s="860">
        <f>+COUNTIF(CL65:CR65,"休")</f>
        <v>0</v>
      </c>
    </row>
    <row r="63" spans="1:100" ht="13.5" customHeight="1">
      <c r="B63" s="2429"/>
      <c r="C63" s="2441"/>
      <c r="D63" s="2426"/>
      <c r="E63" s="2426"/>
      <c r="F63" s="2426"/>
      <c r="G63" s="2426"/>
      <c r="H63" s="2426"/>
      <c r="I63" s="2435"/>
      <c r="J63" s="857" t="s">
        <v>1360</v>
      </c>
      <c r="K63" s="862">
        <f>+K62/K61</f>
        <v>0.2857142857142857</v>
      </c>
      <c r="L63" s="863"/>
      <c r="M63" s="834"/>
      <c r="N63" s="2429"/>
      <c r="O63" s="2441"/>
      <c r="P63" s="2426"/>
      <c r="Q63" s="2426"/>
      <c r="R63" s="2426"/>
      <c r="S63" s="2426"/>
      <c r="T63" s="2426"/>
      <c r="U63" s="2435"/>
      <c r="V63" s="857" t="s">
        <v>1360</v>
      </c>
      <c r="W63" s="862">
        <f>+W62/W61</f>
        <v>0</v>
      </c>
      <c r="X63" s="863"/>
      <c r="AA63" s="2429"/>
      <c r="AB63" s="2432"/>
      <c r="AC63" s="2426"/>
      <c r="AD63" s="2426"/>
      <c r="AE63" s="2426"/>
      <c r="AF63" s="2426"/>
      <c r="AG63" s="2426"/>
      <c r="AH63" s="2426"/>
      <c r="AI63" s="857" t="s">
        <v>1360</v>
      </c>
      <c r="AJ63" s="862">
        <f>+AJ62/AJ61</f>
        <v>0</v>
      </c>
      <c r="AK63" s="863"/>
      <c r="AL63" s="834"/>
      <c r="AM63" s="2429"/>
      <c r="AN63" s="2432"/>
      <c r="AO63" s="2426"/>
      <c r="AP63" s="2426"/>
      <c r="AQ63" s="2426"/>
      <c r="AR63" s="2426"/>
      <c r="AS63" s="2426"/>
      <c r="AT63" s="2426"/>
      <c r="AU63" s="857" t="s">
        <v>1360</v>
      </c>
      <c r="AV63" s="862">
        <f>+AV62/AV61</f>
        <v>0</v>
      </c>
      <c r="AW63" s="863"/>
      <c r="AZ63" s="2429"/>
      <c r="BA63" s="2432"/>
      <c r="BB63" s="2426"/>
      <c r="BC63" s="2426"/>
      <c r="BD63" s="2426"/>
      <c r="BE63" s="2426"/>
      <c r="BF63" s="2426"/>
      <c r="BG63" s="2426"/>
      <c r="BH63" s="857" t="s">
        <v>1360</v>
      </c>
      <c r="BI63" s="862">
        <f>+BI62/BI61</f>
        <v>0</v>
      </c>
      <c r="BJ63" s="863"/>
      <c r="BK63" s="834"/>
      <c r="BL63" s="2429"/>
      <c r="BM63" s="2432"/>
      <c r="BN63" s="2426"/>
      <c r="BO63" s="2426"/>
      <c r="BP63" s="2426"/>
      <c r="BQ63" s="2426"/>
      <c r="BR63" s="2426"/>
      <c r="BS63" s="2426"/>
      <c r="BT63" s="857" t="s">
        <v>1360</v>
      </c>
      <c r="BU63" s="862">
        <f>+BU62/BU61</f>
        <v>0</v>
      </c>
      <c r="BV63" s="863"/>
      <c r="BY63" s="2429"/>
      <c r="BZ63" s="2432"/>
      <c r="CA63" s="2426"/>
      <c r="CB63" s="2426"/>
      <c r="CC63" s="2426"/>
      <c r="CD63" s="2426"/>
      <c r="CE63" s="2426"/>
      <c r="CF63" s="2426"/>
      <c r="CG63" s="857" t="s">
        <v>1360</v>
      </c>
      <c r="CH63" s="862">
        <f>+CH62/CH61</f>
        <v>0</v>
      </c>
      <c r="CI63" s="863"/>
      <c r="CJ63" s="834"/>
      <c r="CK63" s="2429"/>
      <c r="CL63" s="2432"/>
      <c r="CM63" s="2426"/>
      <c r="CN63" s="2426"/>
      <c r="CO63" s="2426"/>
      <c r="CP63" s="2426"/>
      <c r="CQ63" s="2426"/>
      <c r="CR63" s="2426"/>
      <c r="CS63" s="857" t="s">
        <v>1360</v>
      </c>
      <c r="CT63" s="862" t="e">
        <f>+CT62/CT61</f>
        <v>#DIV/0!</v>
      </c>
      <c r="CU63" s="863"/>
    </row>
    <row r="64" spans="1:100" ht="13.5" customHeight="1">
      <c r="B64" s="864" t="s">
        <v>1361</v>
      </c>
      <c r="C64" s="865"/>
      <c r="D64" s="865"/>
      <c r="E64" s="865"/>
      <c r="F64" s="865"/>
      <c r="G64" s="865"/>
      <c r="H64" s="865"/>
      <c r="I64" s="865"/>
      <c r="J64" s="857" t="s">
        <v>1362</v>
      </c>
      <c r="K64" s="860">
        <f>+COUNTIF(C66:I66,"*休")</f>
        <v>2</v>
      </c>
      <c r="M64" s="834"/>
      <c r="N64" s="864" t="s">
        <v>1361</v>
      </c>
      <c r="O64" s="865"/>
      <c r="P64" s="865"/>
      <c r="Q64" s="865"/>
      <c r="R64" s="865"/>
      <c r="S64" s="865"/>
      <c r="T64" s="865"/>
      <c r="U64" s="865"/>
      <c r="V64" s="857" t="s">
        <v>1362</v>
      </c>
      <c r="W64" s="860">
        <f>+COUNTIF(O66:U66,"*休")</f>
        <v>0</v>
      </c>
      <c r="AA64" s="864" t="s">
        <v>1361</v>
      </c>
      <c r="AB64" s="865"/>
      <c r="AC64" s="865"/>
      <c r="AD64" s="865"/>
      <c r="AE64" s="865"/>
      <c r="AF64" s="865"/>
      <c r="AG64" s="865"/>
      <c r="AH64" s="865"/>
      <c r="AI64" s="857" t="s">
        <v>1362</v>
      </c>
      <c r="AJ64" s="860">
        <f>+COUNTIF(AB66:AH66,"*休")</f>
        <v>0</v>
      </c>
      <c r="AL64" s="834"/>
      <c r="AM64" s="864" t="s">
        <v>1361</v>
      </c>
      <c r="AN64" s="865"/>
      <c r="AO64" s="865"/>
      <c r="AP64" s="865"/>
      <c r="AQ64" s="865"/>
      <c r="AR64" s="865"/>
      <c r="AS64" s="865"/>
      <c r="AT64" s="865"/>
      <c r="AU64" s="857" t="s">
        <v>1362</v>
      </c>
      <c r="AV64" s="860">
        <f>+COUNTIF(AN66:AT66,"*休")</f>
        <v>0</v>
      </c>
      <c r="AZ64" s="864" t="s">
        <v>1361</v>
      </c>
      <c r="BA64" s="865"/>
      <c r="BB64" s="865"/>
      <c r="BC64" s="865"/>
      <c r="BD64" s="865"/>
      <c r="BE64" s="865"/>
      <c r="BF64" s="865"/>
      <c r="BG64" s="865"/>
      <c r="BH64" s="857" t="s">
        <v>1362</v>
      </c>
      <c r="BI64" s="860">
        <f>+COUNTIF(BA66:BG66,"*休")</f>
        <v>0</v>
      </c>
      <c r="BK64" s="834"/>
      <c r="BL64" s="864" t="s">
        <v>1361</v>
      </c>
      <c r="BM64" s="865"/>
      <c r="BN64" s="865"/>
      <c r="BO64" s="865"/>
      <c r="BP64" s="865"/>
      <c r="BQ64" s="865"/>
      <c r="BR64" s="865"/>
      <c r="BS64" s="865"/>
      <c r="BT64" s="857" t="s">
        <v>1362</v>
      </c>
      <c r="BU64" s="860">
        <f>+COUNTIF(BM66:BS66,"*休")</f>
        <v>0</v>
      </c>
      <c r="BY64" s="864" t="s">
        <v>1361</v>
      </c>
      <c r="BZ64" s="865"/>
      <c r="CA64" s="865"/>
      <c r="CB64" s="865"/>
      <c r="CC64" s="865"/>
      <c r="CD64" s="865"/>
      <c r="CE64" s="865"/>
      <c r="CF64" s="865"/>
      <c r="CG64" s="857" t="s">
        <v>1362</v>
      </c>
      <c r="CH64" s="860">
        <f>+COUNTIF(BZ66:CF66,"*休")</f>
        <v>0</v>
      </c>
      <c r="CJ64" s="834"/>
      <c r="CK64" s="864" t="s">
        <v>1361</v>
      </c>
      <c r="CL64" s="865"/>
      <c r="CM64" s="865"/>
      <c r="CN64" s="865"/>
      <c r="CO64" s="865"/>
      <c r="CP64" s="865"/>
      <c r="CQ64" s="865"/>
      <c r="CR64" s="865"/>
      <c r="CS64" s="857" t="s">
        <v>1362</v>
      </c>
      <c r="CT64" s="860">
        <f>+COUNTIF(CL66:CR66,"*休")</f>
        <v>0</v>
      </c>
    </row>
    <row r="65" spans="1:100" ht="13.5" customHeight="1">
      <c r="B65" s="852" t="s">
        <v>1364</v>
      </c>
      <c r="C65" s="865" t="s">
        <v>294</v>
      </c>
      <c r="D65" s="865" t="s">
        <v>294</v>
      </c>
      <c r="E65" s="865"/>
      <c r="F65" s="865"/>
      <c r="G65" s="865"/>
      <c r="H65" s="865" t="s">
        <v>1640</v>
      </c>
      <c r="I65" s="865" t="s">
        <v>1640</v>
      </c>
      <c r="J65" s="866" t="s">
        <v>1365</v>
      </c>
      <c r="K65" s="867">
        <f>+K64/K61</f>
        <v>0.2857142857142857</v>
      </c>
      <c r="L65" s="863"/>
      <c r="M65" s="834"/>
      <c r="N65" s="852" t="s">
        <v>1364</v>
      </c>
      <c r="O65" s="865"/>
      <c r="P65" s="865"/>
      <c r="Q65" s="865"/>
      <c r="R65" s="865"/>
      <c r="S65" s="865"/>
      <c r="T65" s="865"/>
      <c r="U65" s="865"/>
      <c r="V65" s="866" t="s">
        <v>1365</v>
      </c>
      <c r="W65" s="867">
        <f>+W64/W61</f>
        <v>0</v>
      </c>
      <c r="X65" s="863"/>
      <c r="AA65" s="852" t="s">
        <v>1364</v>
      </c>
      <c r="AB65" s="865"/>
      <c r="AC65" s="865"/>
      <c r="AD65" s="865"/>
      <c r="AE65" s="865"/>
      <c r="AF65" s="865"/>
      <c r="AG65" s="865"/>
      <c r="AH65" s="865"/>
      <c r="AI65" s="866" t="s">
        <v>1365</v>
      </c>
      <c r="AJ65" s="867">
        <f>+AJ64/AJ61</f>
        <v>0</v>
      </c>
      <c r="AK65" s="863"/>
      <c r="AL65" s="834"/>
      <c r="AM65" s="852" t="s">
        <v>1364</v>
      </c>
      <c r="AN65" s="865"/>
      <c r="AO65" s="865"/>
      <c r="AP65" s="865"/>
      <c r="AQ65" s="865"/>
      <c r="AR65" s="865"/>
      <c r="AS65" s="865"/>
      <c r="AT65" s="865"/>
      <c r="AU65" s="866" t="s">
        <v>1365</v>
      </c>
      <c r="AV65" s="867">
        <f>+AV64/AV61</f>
        <v>0</v>
      </c>
      <c r="AW65" s="863"/>
      <c r="AZ65" s="852" t="s">
        <v>1364</v>
      </c>
      <c r="BA65" s="865"/>
      <c r="BB65" s="865"/>
      <c r="BC65" s="865"/>
      <c r="BD65" s="865"/>
      <c r="BE65" s="865"/>
      <c r="BF65" s="865"/>
      <c r="BG65" s="865"/>
      <c r="BH65" s="866" t="s">
        <v>1365</v>
      </c>
      <c r="BI65" s="867">
        <f>+BI64/BI61</f>
        <v>0</v>
      </c>
      <c r="BJ65" s="863"/>
      <c r="BK65" s="834"/>
      <c r="BL65" s="852" t="s">
        <v>1364</v>
      </c>
      <c r="BM65" s="865"/>
      <c r="BN65" s="865"/>
      <c r="BO65" s="865"/>
      <c r="BP65" s="865"/>
      <c r="BQ65" s="865"/>
      <c r="BR65" s="865"/>
      <c r="BS65" s="865"/>
      <c r="BT65" s="866" t="s">
        <v>1365</v>
      </c>
      <c r="BU65" s="867">
        <f>+BU64/BU61</f>
        <v>0</v>
      </c>
      <c r="BV65" s="863"/>
      <c r="BY65" s="852" t="s">
        <v>1364</v>
      </c>
      <c r="BZ65" s="865"/>
      <c r="CA65" s="865"/>
      <c r="CB65" s="865"/>
      <c r="CC65" s="865"/>
      <c r="CD65" s="865"/>
      <c r="CE65" s="865"/>
      <c r="CF65" s="865"/>
      <c r="CG65" s="866" t="s">
        <v>1365</v>
      </c>
      <c r="CH65" s="867">
        <f>+CH64/CH61</f>
        <v>0</v>
      </c>
      <c r="CI65" s="863"/>
      <c r="CJ65" s="834"/>
      <c r="CK65" s="852" t="s">
        <v>1364</v>
      </c>
      <c r="CL65" s="865"/>
      <c r="CM65" s="865"/>
      <c r="CN65" s="865"/>
      <c r="CO65" s="865"/>
      <c r="CP65" s="865"/>
      <c r="CQ65" s="865"/>
      <c r="CR65" s="865"/>
      <c r="CS65" s="866" t="s">
        <v>1365</v>
      </c>
      <c r="CT65" s="867" t="e">
        <f>+CT64/CT61</f>
        <v>#DIV/0!</v>
      </c>
      <c r="CU65" s="863"/>
    </row>
    <row r="66" spans="1:100">
      <c r="B66" s="868" t="s">
        <v>1366</v>
      </c>
      <c r="C66" s="869" t="s">
        <v>1644</v>
      </c>
      <c r="D66" s="869" t="s">
        <v>1644</v>
      </c>
      <c r="E66" s="869"/>
      <c r="F66" s="869"/>
      <c r="G66" s="869"/>
      <c r="H66" s="869" t="s">
        <v>294</v>
      </c>
      <c r="I66" s="869" t="s">
        <v>294</v>
      </c>
      <c r="J66" s="870" t="s">
        <v>1367</v>
      </c>
      <c r="K66" s="871" t="str">
        <f>IF(H67="","OK",_xlfn.IFS(H65=I65="休","OK",K64&gt;=2,"OK",K64&gt;=2-L60,"OK",K64&lt;2,"NG"))</f>
        <v>OK</v>
      </c>
      <c r="L66" s="863"/>
      <c r="M66" s="861"/>
      <c r="N66" s="868" t="s">
        <v>1366</v>
      </c>
      <c r="O66" s="869"/>
      <c r="P66" s="869"/>
      <c r="Q66" s="869"/>
      <c r="R66" s="869"/>
      <c r="S66" s="869"/>
      <c r="T66" s="869"/>
      <c r="U66" s="869"/>
      <c r="V66" s="870" t="s">
        <v>1367</v>
      </c>
      <c r="W66" s="871" t="str">
        <f>IF(T67="","OK",_xlfn.IFS(T65=U65="休","OK",W64&gt;=2,"OK",W64&gt;=2-X60,"OK",W64&lt;2,"NG"))</f>
        <v>NG</v>
      </c>
      <c r="X66" s="863"/>
      <c r="AA66" s="868" t="s">
        <v>1366</v>
      </c>
      <c r="AB66" s="869"/>
      <c r="AC66" s="869"/>
      <c r="AD66" s="869"/>
      <c r="AE66" s="869"/>
      <c r="AF66" s="869"/>
      <c r="AG66" s="869"/>
      <c r="AH66" s="869"/>
      <c r="AI66" s="870" t="s">
        <v>1367</v>
      </c>
      <c r="AJ66" s="871" t="str">
        <f>IF(AG67="","OK",_xlfn.IFS(AG65=AH65="休","OK",AJ64&gt;=2,"OK",AJ64&gt;=2-AK60,"OK",AJ64&lt;2,"NG"))</f>
        <v>NG</v>
      </c>
      <c r="AK66" s="863"/>
      <c r="AL66" s="861"/>
      <c r="AM66" s="868" t="s">
        <v>1366</v>
      </c>
      <c r="AN66" s="869"/>
      <c r="AO66" s="869"/>
      <c r="AP66" s="869"/>
      <c r="AQ66" s="869"/>
      <c r="AR66" s="869"/>
      <c r="AS66" s="869"/>
      <c r="AT66" s="869"/>
      <c r="AU66" s="870" t="s">
        <v>1367</v>
      </c>
      <c r="AV66" s="871" t="str">
        <f>IF(AS67="","OK",_xlfn.IFS(AS65=AT65="休","OK",AV64&gt;=2,"OK",AV64&gt;=2-AW60,"OK",AV64&lt;2,"NG"))</f>
        <v>NG</v>
      </c>
      <c r="AW66" s="863"/>
      <c r="AZ66" s="868" t="s">
        <v>1366</v>
      </c>
      <c r="BA66" s="869"/>
      <c r="BB66" s="869"/>
      <c r="BC66" s="869"/>
      <c r="BD66" s="869"/>
      <c r="BE66" s="869"/>
      <c r="BF66" s="869"/>
      <c r="BG66" s="869"/>
      <c r="BH66" s="870" t="s">
        <v>1367</v>
      </c>
      <c r="BI66" s="871" t="str">
        <f>IF(BF67="","OK",_xlfn.IFS(BF65=BG65="休","OK",BI64&gt;=2,"OK",BI64&gt;=2-BJ60,"OK",BI64&lt;2,"NG"))</f>
        <v>NG</v>
      </c>
      <c r="BJ66" s="863"/>
      <c r="BK66" s="861"/>
      <c r="BL66" s="868" t="s">
        <v>1366</v>
      </c>
      <c r="BM66" s="869"/>
      <c r="BN66" s="869"/>
      <c r="BO66" s="869"/>
      <c r="BP66" s="869"/>
      <c r="BQ66" s="869"/>
      <c r="BR66" s="869"/>
      <c r="BS66" s="869"/>
      <c r="BT66" s="870" t="s">
        <v>1367</v>
      </c>
      <c r="BU66" s="871" t="str">
        <f>IF(BR67="","OK",_xlfn.IFS(BR65=BS65="休","OK",BU64&gt;=2,"OK",BU64&gt;=2-BV60,"OK",BU64&lt;2,"NG"))</f>
        <v>NG</v>
      </c>
      <c r="BV66" s="863"/>
      <c r="BY66" s="868" t="s">
        <v>1366</v>
      </c>
      <c r="BZ66" s="869"/>
      <c r="CA66" s="869"/>
      <c r="CB66" s="869"/>
      <c r="CC66" s="869"/>
      <c r="CD66" s="869"/>
      <c r="CE66" s="869"/>
      <c r="CF66" s="869"/>
      <c r="CG66" s="870" t="s">
        <v>1367</v>
      </c>
      <c r="CH66" s="871" t="str">
        <f>IF(CE67="","OK",_xlfn.IFS(CE65=CF65="休","OK",CH64&gt;=2,"OK",CH64&gt;=2-CI60,"OK",CH64&lt;2,"NG"))</f>
        <v>NG</v>
      </c>
      <c r="CI66" s="863"/>
      <c r="CJ66" s="861"/>
      <c r="CK66" s="868" t="s">
        <v>1366</v>
      </c>
      <c r="CL66" s="869"/>
      <c r="CM66" s="869"/>
      <c r="CN66" s="869"/>
      <c r="CO66" s="869"/>
      <c r="CP66" s="869"/>
      <c r="CQ66" s="869"/>
      <c r="CR66" s="869"/>
      <c r="CS66" s="870" t="s">
        <v>1367</v>
      </c>
      <c r="CT66" s="871" t="str">
        <f>IF(CQ67="","OK",_xlfn.IFS(CQ65=CR65="休","OK",CT64&gt;=2,"OK",CT64&gt;=2-CU60,"OK",CT64&lt;2,"NG"))</f>
        <v>OK</v>
      </c>
      <c r="CU66" s="863"/>
    </row>
    <row r="67" spans="1:100" hidden="1">
      <c r="C67" s="872" t="str">
        <f>IF(C59="","",IF(C64="","通常",IF(C64="　","通常",C64)))</f>
        <v>通常</v>
      </c>
      <c r="D67" s="872" t="str">
        <f t="shared" ref="D67:I67" si="319">IF(D59="","",IF(D64="","通常",IF(D64="　","通常",D64)))</f>
        <v>通常</v>
      </c>
      <c r="E67" s="872" t="str">
        <f t="shared" si="319"/>
        <v>通常</v>
      </c>
      <c r="F67" s="872" t="str">
        <f t="shared" si="319"/>
        <v>通常</v>
      </c>
      <c r="G67" s="872" t="str">
        <f t="shared" si="319"/>
        <v>通常</v>
      </c>
      <c r="H67" s="872" t="str">
        <f t="shared" si="319"/>
        <v>通常</v>
      </c>
      <c r="I67" s="872" t="str">
        <f t="shared" si="319"/>
        <v>通常</v>
      </c>
      <c r="J67" s="873"/>
      <c r="K67" s="863"/>
      <c r="L67" s="863"/>
      <c r="M67" s="861"/>
      <c r="O67" s="872" t="str">
        <f>IF(O59="","",IF(O64="","通常",IF(O64="　","通常",O64)))</f>
        <v>通常</v>
      </c>
      <c r="P67" s="872" t="str">
        <f t="shared" ref="P67:U67" si="320">IF(P59="","",IF(P64="","通常",IF(P64="　","通常",P64)))</f>
        <v>通常</v>
      </c>
      <c r="Q67" s="872" t="str">
        <f t="shared" si="320"/>
        <v>通常</v>
      </c>
      <c r="R67" s="872" t="str">
        <f t="shared" si="320"/>
        <v>通常</v>
      </c>
      <c r="S67" s="872" t="str">
        <f t="shared" si="320"/>
        <v>通常</v>
      </c>
      <c r="T67" s="872" t="str">
        <f t="shared" si="320"/>
        <v>通常</v>
      </c>
      <c r="U67" s="872" t="str">
        <f t="shared" si="320"/>
        <v>通常</v>
      </c>
      <c r="V67" s="873"/>
      <c r="W67" s="863"/>
      <c r="X67" s="863"/>
      <c r="AB67" s="872" t="str">
        <f>IF(AB59="","",IF(AB64="","通常",IF(AB64="　","通常",AB64)))</f>
        <v>通常</v>
      </c>
      <c r="AC67" s="872" t="str">
        <f t="shared" ref="AC67:AH67" si="321">IF(AC59="","",IF(AC64="","通常",IF(AC64="　","通常",AC64)))</f>
        <v>通常</v>
      </c>
      <c r="AD67" s="872" t="str">
        <f t="shared" si="321"/>
        <v>通常</v>
      </c>
      <c r="AE67" s="872" t="str">
        <f t="shared" si="321"/>
        <v>通常</v>
      </c>
      <c r="AF67" s="872" t="str">
        <f t="shared" si="321"/>
        <v>通常</v>
      </c>
      <c r="AG67" s="872" t="str">
        <f t="shared" si="321"/>
        <v>通常</v>
      </c>
      <c r="AH67" s="872" t="str">
        <f t="shared" si="321"/>
        <v>通常</v>
      </c>
      <c r="AI67" s="873"/>
      <c r="AJ67" s="863"/>
      <c r="AK67" s="863"/>
      <c r="AL67" s="861"/>
      <c r="AN67" s="872" t="str">
        <f>IF(AN59="","",IF(AN64="","通常",IF(AN64="　","通常",AN64)))</f>
        <v>通常</v>
      </c>
      <c r="AO67" s="872" t="str">
        <f t="shared" ref="AO67:AT67" si="322">IF(AO59="","",IF(AO64="","通常",IF(AO64="　","通常",AO64)))</f>
        <v>通常</v>
      </c>
      <c r="AP67" s="872" t="str">
        <f t="shared" si="322"/>
        <v>通常</v>
      </c>
      <c r="AQ67" s="872" t="str">
        <f t="shared" si="322"/>
        <v>通常</v>
      </c>
      <c r="AR67" s="872" t="str">
        <f t="shared" si="322"/>
        <v>通常</v>
      </c>
      <c r="AS67" s="872" t="str">
        <f t="shared" si="322"/>
        <v>通常</v>
      </c>
      <c r="AT67" s="872" t="str">
        <f t="shared" si="322"/>
        <v>通常</v>
      </c>
      <c r="AU67" s="873"/>
      <c r="AV67" s="863"/>
      <c r="AW67" s="863"/>
      <c r="BA67" s="872" t="str">
        <f>IF(BA59="","",IF(BA64="","通常",IF(BA64="　","通常",BA64)))</f>
        <v>通常</v>
      </c>
      <c r="BB67" s="872" t="str">
        <f t="shared" ref="BB67:BG67" si="323">IF(BB59="","",IF(BB64="","通常",IF(BB64="　","通常",BB64)))</f>
        <v>通常</v>
      </c>
      <c r="BC67" s="872" t="str">
        <f t="shared" si="323"/>
        <v>通常</v>
      </c>
      <c r="BD67" s="872" t="str">
        <f t="shared" si="323"/>
        <v>通常</v>
      </c>
      <c r="BE67" s="872" t="str">
        <f t="shared" si="323"/>
        <v>通常</v>
      </c>
      <c r="BF67" s="872" t="str">
        <f t="shared" si="323"/>
        <v>通常</v>
      </c>
      <c r="BG67" s="872" t="str">
        <f t="shared" si="323"/>
        <v>通常</v>
      </c>
      <c r="BH67" s="873"/>
      <c r="BI67" s="863"/>
      <c r="BJ67" s="863"/>
      <c r="BK67" s="861"/>
      <c r="BM67" s="872" t="str">
        <f>IF(BM59="","",IF(BM64="","通常",IF(BM64="　","通常",BM64)))</f>
        <v>通常</v>
      </c>
      <c r="BN67" s="872" t="str">
        <f t="shared" ref="BN67:BS67" si="324">IF(BN59="","",IF(BN64="","通常",IF(BN64="　","通常",BN64)))</f>
        <v>通常</v>
      </c>
      <c r="BO67" s="872" t="str">
        <f t="shared" si="324"/>
        <v>通常</v>
      </c>
      <c r="BP67" s="872" t="str">
        <f t="shared" si="324"/>
        <v>通常</v>
      </c>
      <c r="BQ67" s="872" t="str">
        <f t="shared" si="324"/>
        <v>通常</v>
      </c>
      <c r="BR67" s="872" t="str">
        <f t="shared" si="324"/>
        <v>通常</v>
      </c>
      <c r="BS67" s="872" t="str">
        <f t="shared" si="324"/>
        <v>通常</v>
      </c>
      <c r="BT67" s="873"/>
      <c r="BU67" s="863"/>
      <c r="BV67" s="863"/>
      <c r="BZ67" s="872" t="str">
        <f>IF(BZ59="","",IF(BZ64="","通常",IF(BZ64="　","通常",BZ64)))</f>
        <v>通常</v>
      </c>
      <c r="CA67" s="872" t="str">
        <f t="shared" ref="CA67:CF67" si="325">IF(CA59="","",IF(CA64="","通常",IF(CA64="　","通常",CA64)))</f>
        <v>通常</v>
      </c>
      <c r="CB67" s="872" t="str">
        <f t="shared" si="325"/>
        <v>通常</v>
      </c>
      <c r="CC67" s="872" t="str">
        <f t="shared" si="325"/>
        <v>通常</v>
      </c>
      <c r="CD67" s="872" t="str">
        <f t="shared" si="325"/>
        <v>通常</v>
      </c>
      <c r="CE67" s="872" t="str">
        <f t="shared" si="325"/>
        <v>通常</v>
      </c>
      <c r="CF67" s="872" t="str">
        <f t="shared" si="325"/>
        <v>通常</v>
      </c>
      <c r="CG67" s="873"/>
      <c r="CH67" s="863"/>
      <c r="CI67" s="863"/>
      <c r="CJ67" s="861"/>
      <c r="CL67" s="872" t="str">
        <f>IF(CL59="","",IF(CL64="","通常",IF(CL64="　","通常",CL64)))</f>
        <v/>
      </c>
      <c r="CM67" s="872" t="str">
        <f t="shared" ref="CM67:CR67" si="326">IF(CM59="","",IF(CM64="","通常",IF(CM64="　","通常",CM64)))</f>
        <v/>
      </c>
      <c r="CN67" s="872" t="str">
        <f t="shared" si="326"/>
        <v/>
      </c>
      <c r="CO67" s="872" t="str">
        <f t="shared" si="326"/>
        <v/>
      </c>
      <c r="CP67" s="872" t="str">
        <f t="shared" si="326"/>
        <v/>
      </c>
      <c r="CQ67" s="872" t="str">
        <f t="shared" si="326"/>
        <v/>
      </c>
      <c r="CR67" s="872" t="str">
        <f t="shared" si="326"/>
        <v/>
      </c>
      <c r="CS67" s="873"/>
      <c r="CT67" s="863"/>
      <c r="CU67" s="863"/>
    </row>
    <row r="68" spans="1:100" hidden="1">
      <c r="C68" s="872" t="str">
        <f>IF(C59="","",IF(C64="","通常実績",IF(C64="　","通常実績",C64)))</f>
        <v>通常実績</v>
      </c>
      <c r="D68" s="872" t="str">
        <f t="shared" ref="D68:I68" si="327">IF(D59="","",IF(D64="","通常実績",IF(D64="　","通常実績",D64)))</f>
        <v>通常実績</v>
      </c>
      <c r="E68" s="872" t="str">
        <f t="shared" si="327"/>
        <v>通常実績</v>
      </c>
      <c r="F68" s="872" t="str">
        <f t="shared" si="327"/>
        <v>通常実績</v>
      </c>
      <c r="G68" s="872" t="str">
        <f t="shared" si="327"/>
        <v>通常実績</v>
      </c>
      <c r="H68" s="872" t="str">
        <f t="shared" si="327"/>
        <v>通常実績</v>
      </c>
      <c r="I68" s="872" t="str">
        <f t="shared" si="327"/>
        <v>通常実績</v>
      </c>
      <c r="J68" s="873"/>
      <c r="K68" s="863"/>
      <c r="L68" s="863"/>
      <c r="M68" s="861"/>
      <c r="O68" s="872" t="str">
        <f>IF(O59="","",IF(O64="","通常実績",IF(O64="　","通常実績",O64)))</f>
        <v>通常実績</v>
      </c>
      <c r="P68" s="872" t="str">
        <f t="shared" ref="P68:U68" si="328">IF(P59="","",IF(P64="","通常実績",IF(P64="　","通常実績",P64)))</f>
        <v>通常実績</v>
      </c>
      <c r="Q68" s="872" t="str">
        <f t="shared" si="328"/>
        <v>通常実績</v>
      </c>
      <c r="R68" s="872" t="str">
        <f t="shared" si="328"/>
        <v>通常実績</v>
      </c>
      <c r="S68" s="872" t="str">
        <f t="shared" si="328"/>
        <v>通常実績</v>
      </c>
      <c r="T68" s="872" t="str">
        <f t="shared" si="328"/>
        <v>通常実績</v>
      </c>
      <c r="U68" s="872" t="str">
        <f t="shared" si="328"/>
        <v>通常実績</v>
      </c>
      <c r="V68" s="873"/>
      <c r="W68" s="863"/>
      <c r="X68" s="863"/>
      <c r="AB68" s="872" t="str">
        <f>IF(AB59="","",IF(AB64="","通常実績",IF(AB64="　","通常実績",AB64)))</f>
        <v>通常実績</v>
      </c>
      <c r="AC68" s="872" t="str">
        <f t="shared" ref="AC68:AH68" si="329">IF(AC59="","",IF(AC64="","通常実績",IF(AC64="　","通常実績",AC64)))</f>
        <v>通常実績</v>
      </c>
      <c r="AD68" s="872" t="str">
        <f t="shared" si="329"/>
        <v>通常実績</v>
      </c>
      <c r="AE68" s="872" t="str">
        <f t="shared" si="329"/>
        <v>通常実績</v>
      </c>
      <c r="AF68" s="872" t="str">
        <f t="shared" si="329"/>
        <v>通常実績</v>
      </c>
      <c r="AG68" s="872" t="str">
        <f t="shared" si="329"/>
        <v>通常実績</v>
      </c>
      <c r="AH68" s="872" t="str">
        <f t="shared" si="329"/>
        <v>通常実績</v>
      </c>
      <c r="AI68" s="873"/>
      <c r="AJ68" s="863"/>
      <c r="AK68" s="863"/>
      <c r="AL68" s="861"/>
      <c r="AN68" s="872" t="str">
        <f>IF(AN59="","",IF(AN64="","通常実績",IF(AN64="　","通常実績",AN64)))</f>
        <v>通常実績</v>
      </c>
      <c r="AO68" s="872" t="str">
        <f t="shared" ref="AO68:AT68" si="330">IF(AO59="","",IF(AO64="","通常実績",IF(AO64="　","通常実績",AO64)))</f>
        <v>通常実績</v>
      </c>
      <c r="AP68" s="872" t="str">
        <f t="shared" si="330"/>
        <v>通常実績</v>
      </c>
      <c r="AQ68" s="872" t="str">
        <f t="shared" si="330"/>
        <v>通常実績</v>
      </c>
      <c r="AR68" s="872" t="str">
        <f t="shared" si="330"/>
        <v>通常実績</v>
      </c>
      <c r="AS68" s="872" t="str">
        <f t="shared" si="330"/>
        <v>通常実績</v>
      </c>
      <c r="AT68" s="872" t="str">
        <f t="shared" si="330"/>
        <v>通常実績</v>
      </c>
      <c r="AU68" s="873"/>
      <c r="AV68" s="863"/>
      <c r="AW68" s="863"/>
      <c r="BA68" s="872" t="str">
        <f>IF(BA59="","",IF(BA64="","通常実績",IF(BA64="　","通常実績",BA64)))</f>
        <v>通常実績</v>
      </c>
      <c r="BB68" s="872" t="str">
        <f t="shared" ref="BB68:BG68" si="331">IF(BB59="","",IF(BB64="","通常実績",IF(BB64="　","通常実績",BB64)))</f>
        <v>通常実績</v>
      </c>
      <c r="BC68" s="872" t="str">
        <f t="shared" si="331"/>
        <v>通常実績</v>
      </c>
      <c r="BD68" s="872" t="str">
        <f t="shared" si="331"/>
        <v>通常実績</v>
      </c>
      <c r="BE68" s="872" t="str">
        <f t="shared" si="331"/>
        <v>通常実績</v>
      </c>
      <c r="BF68" s="872" t="str">
        <f t="shared" si="331"/>
        <v>通常実績</v>
      </c>
      <c r="BG68" s="872" t="str">
        <f t="shared" si="331"/>
        <v>通常実績</v>
      </c>
      <c r="BH68" s="873"/>
      <c r="BI68" s="863"/>
      <c r="BJ68" s="863"/>
      <c r="BK68" s="861"/>
      <c r="BM68" s="872" t="str">
        <f>IF(BM59="","",IF(BM64="","通常実績",IF(BM64="　","通常実績",BM64)))</f>
        <v>通常実績</v>
      </c>
      <c r="BN68" s="872" t="str">
        <f t="shared" ref="BN68:BS68" si="332">IF(BN59="","",IF(BN64="","通常実績",IF(BN64="　","通常実績",BN64)))</f>
        <v>通常実績</v>
      </c>
      <c r="BO68" s="872" t="str">
        <f t="shared" si="332"/>
        <v>通常実績</v>
      </c>
      <c r="BP68" s="872" t="str">
        <f t="shared" si="332"/>
        <v>通常実績</v>
      </c>
      <c r="BQ68" s="872" t="str">
        <f t="shared" si="332"/>
        <v>通常実績</v>
      </c>
      <c r="BR68" s="872" t="str">
        <f t="shared" si="332"/>
        <v>通常実績</v>
      </c>
      <c r="BS68" s="872" t="str">
        <f t="shared" si="332"/>
        <v>通常実績</v>
      </c>
      <c r="BT68" s="873"/>
      <c r="BU68" s="863"/>
      <c r="BV68" s="863"/>
      <c r="BZ68" s="872" t="str">
        <f>IF(BZ59="","",IF(BZ64="","通常実績",IF(BZ64="　","通常実績",BZ64)))</f>
        <v>通常実績</v>
      </c>
      <c r="CA68" s="872" t="str">
        <f t="shared" ref="CA68:CF68" si="333">IF(CA59="","",IF(CA64="","通常実績",IF(CA64="　","通常実績",CA64)))</f>
        <v>通常実績</v>
      </c>
      <c r="CB68" s="872" t="str">
        <f t="shared" si="333"/>
        <v>通常実績</v>
      </c>
      <c r="CC68" s="872" t="str">
        <f t="shared" si="333"/>
        <v>通常実績</v>
      </c>
      <c r="CD68" s="872" t="str">
        <f t="shared" si="333"/>
        <v>通常実績</v>
      </c>
      <c r="CE68" s="872" t="str">
        <f t="shared" si="333"/>
        <v>通常実績</v>
      </c>
      <c r="CF68" s="872" t="str">
        <f t="shared" si="333"/>
        <v>通常実績</v>
      </c>
      <c r="CG68" s="873"/>
      <c r="CH68" s="863"/>
      <c r="CI68" s="863"/>
      <c r="CJ68" s="861"/>
      <c r="CL68" s="872" t="str">
        <f>IF(CL59="","",IF(CL64="","通常実績",IF(CL64="　","通常実績",CL64)))</f>
        <v/>
      </c>
      <c r="CM68" s="872" t="str">
        <f t="shared" ref="CM68:CR68" si="334">IF(CM59="","",IF(CM64="","通常実績",IF(CM64="　","通常実績",CM64)))</f>
        <v/>
      </c>
      <c r="CN68" s="872" t="str">
        <f t="shared" si="334"/>
        <v/>
      </c>
      <c r="CO68" s="872" t="str">
        <f t="shared" si="334"/>
        <v/>
      </c>
      <c r="CP68" s="872" t="str">
        <f t="shared" si="334"/>
        <v/>
      </c>
      <c r="CQ68" s="872" t="str">
        <f t="shared" si="334"/>
        <v/>
      </c>
      <c r="CR68" s="872" t="str">
        <f t="shared" si="334"/>
        <v/>
      </c>
      <c r="CS68" s="873"/>
      <c r="CT68" s="863"/>
      <c r="CU68" s="863"/>
    </row>
    <row r="69" spans="1:100" ht="13" customHeight="1" outlineLevel="1">
      <c r="C69" s="874"/>
      <c r="D69" s="874"/>
      <c r="E69" s="874"/>
      <c r="F69" s="874"/>
      <c r="G69" s="874"/>
      <c r="H69" s="874"/>
      <c r="I69" s="874"/>
      <c r="J69" s="834"/>
      <c r="M69" s="834"/>
      <c r="N69" s="834"/>
      <c r="O69" s="834"/>
      <c r="P69" s="834"/>
      <c r="Q69" s="834"/>
      <c r="R69" s="834"/>
      <c r="S69" s="834"/>
      <c r="T69" s="834"/>
      <c r="U69" s="834"/>
      <c r="V69" s="834"/>
      <c r="W69" s="834"/>
      <c r="AA69" s="834"/>
      <c r="AB69" s="834"/>
      <c r="AC69" s="834"/>
      <c r="AD69" s="834"/>
      <c r="AE69" s="834"/>
      <c r="AF69" s="834"/>
      <c r="AG69" s="834"/>
      <c r="AH69" s="834"/>
      <c r="AI69" s="834"/>
      <c r="AJ69" s="834"/>
      <c r="AL69" s="834"/>
      <c r="AM69" s="834"/>
      <c r="AN69" s="834"/>
      <c r="AO69" s="834"/>
      <c r="AP69" s="834"/>
      <c r="AQ69" s="834"/>
      <c r="AR69" s="834"/>
      <c r="AS69" s="834"/>
      <c r="AT69" s="834"/>
      <c r="AU69" s="834"/>
      <c r="AV69" s="834"/>
      <c r="AZ69" s="834"/>
      <c r="BA69" s="834"/>
      <c r="BB69" s="834"/>
      <c r="BC69" s="834"/>
      <c r="BD69" s="834"/>
      <c r="BE69" s="834"/>
      <c r="BF69" s="834"/>
      <c r="BG69" s="834"/>
      <c r="BH69" s="834"/>
      <c r="BI69" s="834"/>
      <c r="BK69" s="834"/>
      <c r="BL69" s="834"/>
      <c r="BM69" s="834"/>
      <c r="BN69" s="834"/>
      <c r="BO69" s="834"/>
      <c r="BP69" s="834"/>
      <c r="BQ69" s="834"/>
      <c r="BR69" s="834"/>
      <c r="BS69" s="834"/>
      <c r="BT69" s="834"/>
      <c r="BU69" s="834"/>
      <c r="BY69" s="834"/>
      <c r="BZ69" s="834"/>
      <c r="CA69" s="834"/>
      <c r="CB69" s="834"/>
      <c r="CC69" s="834"/>
      <c r="CD69" s="834"/>
      <c r="CE69" s="834"/>
      <c r="CF69" s="834"/>
      <c r="CG69" s="834"/>
      <c r="CH69" s="834"/>
      <c r="CJ69" s="834"/>
      <c r="CK69" s="834"/>
      <c r="CL69" s="834"/>
      <c r="CM69" s="834"/>
      <c r="CN69" s="834"/>
      <c r="CO69" s="834"/>
      <c r="CP69" s="834"/>
      <c r="CQ69" s="834"/>
      <c r="CR69" s="834"/>
      <c r="CS69" s="834"/>
      <c r="CT69" s="834"/>
    </row>
    <row r="70" spans="1:100" ht="13" hidden="1" customHeight="1" outlineLevel="1">
      <c r="A70" s="845"/>
      <c r="B70" s="844"/>
      <c r="C70" s="845">
        <f>YEAR(I56+1)</f>
        <v>2026</v>
      </c>
      <c r="D70" s="845">
        <f>MONTH(I56+1)</f>
        <v>4</v>
      </c>
      <c r="E70" s="847">
        <f>DAY(I56+1)</f>
        <v>27</v>
      </c>
      <c r="F70" s="846">
        <f>DATE(C70,D70,DAY(E70))</f>
        <v>46139</v>
      </c>
      <c r="G70" s="844"/>
      <c r="H70" s="844"/>
      <c r="I70" s="845"/>
      <c r="J70" s="844"/>
      <c r="K70" s="844"/>
      <c r="L70" s="844"/>
      <c r="M70" s="844"/>
      <c r="N70" s="844"/>
      <c r="O70" s="845">
        <f>YEAR(U56+1)</f>
        <v>2026</v>
      </c>
      <c r="P70" s="845">
        <f>MONTH(U56+1)</f>
        <v>6</v>
      </c>
      <c r="Q70" s="847">
        <f>DAY(U56+1)</f>
        <v>22</v>
      </c>
      <c r="R70" s="846">
        <f>DATE(O70,P70,DAY(Q70))</f>
        <v>46195</v>
      </c>
      <c r="S70" s="844"/>
      <c r="T70" s="844"/>
      <c r="U70" s="845"/>
      <c r="V70" s="844"/>
      <c r="W70" s="844"/>
      <c r="X70" s="844"/>
      <c r="Y70" s="845"/>
      <c r="Z70" s="845"/>
      <c r="AA70" s="844"/>
      <c r="AB70" s="845">
        <f>YEAR(AH56+1)</f>
        <v>2026</v>
      </c>
      <c r="AC70" s="845">
        <f>MONTH(AH56+1)</f>
        <v>8</v>
      </c>
      <c r="AD70" s="847">
        <f>DAY(AH56+1)</f>
        <v>17</v>
      </c>
      <c r="AE70" s="846">
        <f>DATE(AB70,AC70,DAY(AD70))</f>
        <v>46251</v>
      </c>
      <c r="AF70" s="844"/>
      <c r="AG70" s="844"/>
      <c r="AH70" s="845"/>
      <c r="AI70" s="844"/>
      <c r="AJ70" s="844"/>
      <c r="AK70" s="844"/>
      <c r="AL70" s="844"/>
      <c r="AM70" s="844"/>
      <c r="AN70" s="845">
        <f>YEAR(AT56+1)</f>
        <v>2026</v>
      </c>
      <c r="AO70" s="845">
        <f>MONTH(AT56+1)</f>
        <v>10</v>
      </c>
      <c r="AP70" s="847">
        <f>DAY(AT56+1)</f>
        <v>12</v>
      </c>
      <c r="AQ70" s="846">
        <f>DATE(AN70,AO70,DAY(AP70))</f>
        <v>46307</v>
      </c>
      <c r="AR70" s="844"/>
      <c r="AS70" s="844"/>
      <c r="AT70" s="845"/>
      <c r="AU70" s="844"/>
      <c r="AV70" s="844"/>
      <c r="AW70" s="844"/>
      <c r="AX70" s="845"/>
      <c r="AY70" s="845"/>
      <c r="AZ70" s="844"/>
      <c r="BA70" s="845">
        <f>YEAR(BG56+1)</f>
        <v>2026</v>
      </c>
      <c r="BB70" s="845">
        <f>MONTH(BG56+1)</f>
        <v>12</v>
      </c>
      <c r="BC70" s="847">
        <f>DAY(BG56+1)</f>
        <v>7</v>
      </c>
      <c r="BD70" s="846">
        <f>DATE(BA70,BB70,DAY(BC70))</f>
        <v>46363</v>
      </c>
      <c r="BE70" s="844"/>
      <c r="BF70" s="844"/>
      <c r="BG70" s="845"/>
      <c r="BH70" s="844"/>
      <c r="BI70" s="844"/>
      <c r="BJ70" s="844"/>
      <c r="BK70" s="844"/>
      <c r="BL70" s="844"/>
      <c r="BM70" s="845">
        <f>YEAR(BS56+1)</f>
        <v>2027</v>
      </c>
      <c r="BN70" s="845">
        <f>MONTH(BS56+1)</f>
        <v>2</v>
      </c>
      <c r="BO70" s="847">
        <f>DAY(BS56+1)</f>
        <v>1</v>
      </c>
      <c r="BP70" s="846">
        <f>DATE(BM70,BN70,DAY(BO70))</f>
        <v>46419</v>
      </c>
      <c r="BQ70" s="844"/>
      <c r="BR70" s="844"/>
      <c r="BS70" s="845"/>
      <c r="BT70" s="844"/>
      <c r="BU70" s="844"/>
      <c r="BV70" s="844"/>
      <c r="BW70" s="845"/>
      <c r="BX70" s="845"/>
      <c r="BY70" s="844"/>
      <c r="BZ70" s="845">
        <f>YEAR(CF56+1)</f>
        <v>2027</v>
      </c>
      <c r="CA70" s="845">
        <f>MONTH(CF56+1)</f>
        <v>3</v>
      </c>
      <c r="CB70" s="847">
        <f>DAY(CF56+1)</f>
        <v>29</v>
      </c>
      <c r="CC70" s="846">
        <f>DATE(BZ70,CA70,DAY(CB70))</f>
        <v>46475</v>
      </c>
      <c r="CD70" s="844"/>
      <c r="CE70" s="844"/>
      <c r="CF70" s="845"/>
      <c r="CG70" s="844"/>
      <c r="CH70" s="844"/>
      <c r="CI70" s="844"/>
      <c r="CJ70" s="844"/>
      <c r="CK70" s="844"/>
      <c r="CL70" s="845">
        <f>YEAR(CR56+1)</f>
        <v>2027</v>
      </c>
      <c r="CM70" s="845">
        <f>MONTH(CR56+1)</f>
        <v>5</v>
      </c>
      <c r="CN70" s="847">
        <f>DAY(CR56+1)</f>
        <v>24</v>
      </c>
      <c r="CO70" s="846">
        <f>DATE(CL70,CM70,DAY(CN70))</f>
        <v>46531</v>
      </c>
      <c r="CP70" s="844"/>
      <c r="CQ70" s="844"/>
      <c r="CR70" s="845"/>
      <c r="CS70" s="844"/>
      <c r="CT70" s="844"/>
      <c r="CU70" s="844"/>
      <c r="CV70" s="845"/>
    </row>
    <row r="71" spans="1:100" hidden="1">
      <c r="A71" s="849"/>
      <c r="B71" s="848"/>
      <c r="C71" s="849">
        <f>I56+1</f>
        <v>46139</v>
      </c>
      <c r="D71" s="849">
        <f t="shared" ref="D71:I71" si="335">C71+1</f>
        <v>46140</v>
      </c>
      <c r="E71" s="849">
        <f t="shared" si="335"/>
        <v>46141</v>
      </c>
      <c r="F71" s="849">
        <f t="shared" si="335"/>
        <v>46142</v>
      </c>
      <c r="G71" s="849">
        <f t="shared" si="335"/>
        <v>46143</v>
      </c>
      <c r="H71" s="849">
        <f t="shared" si="335"/>
        <v>46144</v>
      </c>
      <c r="I71" s="849">
        <f t="shared" si="335"/>
        <v>46145</v>
      </c>
      <c r="J71" s="848"/>
      <c r="K71" s="848"/>
      <c r="L71" s="848"/>
      <c r="M71" s="848"/>
      <c r="N71" s="848"/>
      <c r="O71" s="849">
        <f>U56+1</f>
        <v>46195</v>
      </c>
      <c r="P71" s="849">
        <f t="shared" ref="P71:U71" si="336">O71+1</f>
        <v>46196</v>
      </c>
      <c r="Q71" s="849">
        <f t="shared" si="336"/>
        <v>46197</v>
      </c>
      <c r="R71" s="849">
        <f t="shared" si="336"/>
        <v>46198</v>
      </c>
      <c r="S71" s="849">
        <f t="shared" si="336"/>
        <v>46199</v>
      </c>
      <c r="T71" s="849">
        <f t="shared" si="336"/>
        <v>46200</v>
      </c>
      <c r="U71" s="849">
        <f t="shared" si="336"/>
        <v>46201</v>
      </c>
      <c r="V71" s="848"/>
      <c r="W71" s="848"/>
      <c r="X71" s="848"/>
      <c r="Y71" s="849"/>
      <c r="Z71" s="849"/>
      <c r="AA71" s="848"/>
      <c r="AB71" s="849">
        <f>AH56+1</f>
        <v>46251</v>
      </c>
      <c r="AC71" s="849">
        <f t="shared" ref="AC71:AH71" si="337">AB71+1</f>
        <v>46252</v>
      </c>
      <c r="AD71" s="849">
        <f t="shared" si="337"/>
        <v>46253</v>
      </c>
      <c r="AE71" s="849">
        <f t="shared" si="337"/>
        <v>46254</v>
      </c>
      <c r="AF71" s="849">
        <f t="shared" si="337"/>
        <v>46255</v>
      </c>
      <c r="AG71" s="849">
        <f t="shared" si="337"/>
        <v>46256</v>
      </c>
      <c r="AH71" s="849">
        <f t="shared" si="337"/>
        <v>46257</v>
      </c>
      <c r="AI71" s="848"/>
      <c r="AJ71" s="848"/>
      <c r="AK71" s="848"/>
      <c r="AL71" s="848"/>
      <c r="AM71" s="848"/>
      <c r="AN71" s="849">
        <f>AT56+1</f>
        <v>46307</v>
      </c>
      <c r="AO71" s="849">
        <f t="shared" ref="AO71:AT71" si="338">AN71+1</f>
        <v>46308</v>
      </c>
      <c r="AP71" s="849">
        <f t="shared" si="338"/>
        <v>46309</v>
      </c>
      <c r="AQ71" s="849">
        <f t="shared" si="338"/>
        <v>46310</v>
      </c>
      <c r="AR71" s="849">
        <f t="shared" si="338"/>
        <v>46311</v>
      </c>
      <c r="AS71" s="849">
        <f t="shared" si="338"/>
        <v>46312</v>
      </c>
      <c r="AT71" s="849">
        <f t="shared" si="338"/>
        <v>46313</v>
      </c>
      <c r="AU71" s="848"/>
      <c r="AV71" s="848"/>
      <c r="AW71" s="848"/>
      <c r="AX71" s="849"/>
      <c r="AY71" s="849"/>
      <c r="AZ71" s="848"/>
      <c r="BA71" s="849">
        <f>BG56+1</f>
        <v>46363</v>
      </c>
      <c r="BB71" s="849">
        <f t="shared" ref="BB71:BG71" si="339">BA71+1</f>
        <v>46364</v>
      </c>
      <c r="BC71" s="849">
        <f t="shared" si="339"/>
        <v>46365</v>
      </c>
      <c r="BD71" s="849">
        <f t="shared" si="339"/>
        <v>46366</v>
      </c>
      <c r="BE71" s="849">
        <f t="shared" si="339"/>
        <v>46367</v>
      </c>
      <c r="BF71" s="849">
        <f t="shared" si="339"/>
        <v>46368</v>
      </c>
      <c r="BG71" s="849">
        <f t="shared" si="339"/>
        <v>46369</v>
      </c>
      <c r="BH71" s="848"/>
      <c r="BI71" s="848"/>
      <c r="BJ71" s="848"/>
      <c r="BK71" s="848"/>
      <c r="BL71" s="848"/>
      <c r="BM71" s="849">
        <f>BS56+1</f>
        <v>46419</v>
      </c>
      <c r="BN71" s="849">
        <f t="shared" ref="BN71:BS71" si="340">BM71+1</f>
        <v>46420</v>
      </c>
      <c r="BO71" s="849">
        <f t="shared" si="340"/>
        <v>46421</v>
      </c>
      <c r="BP71" s="849">
        <f t="shared" si="340"/>
        <v>46422</v>
      </c>
      <c r="BQ71" s="849">
        <f t="shared" si="340"/>
        <v>46423</v>
      </c>
      <c r="BR71" s="849">
        <f t="shared" si="340"/>
        <v>46424</v>
      </c>
      <c r="BS71" s="849">
        <f t="shared" si="340"/>
        <v>46425</v>
      </c>
      <c r="BT71" s="848"/>
      <c r="BU71" s="848"/>
      <c r="BV71" s="848"/>
      <c r="BW71" s="849"/>
      <c r="BX71" s="849"/>
      <c r="BY71" s="848"/>
      <c r="BZ71" s="849">
        <f>CF56+1</f>
        <v>46475</v>
      </c>
      <c r="CA71" s="849">
        <f t="shared" ref="CA71:CF71" si="341">BZ71+1</f>
        <v>46476</v>
      </c>
      <c r="CB71" s="849">
        <f t="shared" si="341"/>
        <v>46477</v>
      </c>
      <c r="CC71" s="849">
        <f t="shared" si="341"/>
        <v>46478</v>
      </c>
      <c r="CD71" s="849">
        <f t="shared" si="341"/>
        <v>46479</v>
      </c>
      <c r="CE71" s="849">
        <f t="shared" si="341"/>
        <v>46480</v>
      </c>
      <c r="CF71" s="849">
        <f t="shared" si="341"/>
        <v>46481</v>
      </c>
      <c r="CG71" s="848"/>
      <c r="CH71" s="848"/>
      <c r="CI71" s="848"/>
      <c r="CJ71" s="848"/>
      <c r="CK71" s="848"/>
      <c r="CL71" s="849">
        <f>CR56+1</f>
        <v>46531</v>
      </c>
      <c r="CM71" s="849">
        <f t="shared" ref="CM71:CR71" si="342">CL71+1</f>
        <v>46532</v>
      </c>
      <c r="CN71" s="849">
        <f t="shared" si="342"/>
        <v>46533</v>
      </c>
      <c r="CO71" s="849">
        <f t="shared" si="342"/>
        <v>46534</v>
      </c>
      <c r="CP71" s="849">
        <f t="shared" si="342"/>
        <v>46535</v>
      </c>
      <c r="CQ71" s="849">
        <f t="shared" si="342"/>
        <v>46536</v>
      </c>
      <c r="CR71" s="849">
        <f t="shared" si="342"/>
        <v>46537</v>
      </c>
      <c r="CS71" s="848"/>
      <c r="CT71" s="848"/>
      <c r="CU71" s="848"/>
      <c r="CV71" s="849"/>
    </row>
    <row r="72" spans="1:100" s="845" customFormat="1" ht="13.5" customHeight="1" outlineLevel="1">
      <c r="A72" s="834"/>
      <c r="B72" s="850" t="s">
        <v>1352</v>
      </c>
      <c r="C72" s="2436">
        <f>DATE($C70,$D70,1)</f>
        <v>46113</v>
      </c>
      <c r="D72" s="2437"/>
      <c r="E72" s="2437"/>
      <c r="F72" s="2437"/>
      <c r="G72" s="2437"/>
      <c r="H72" s="2437"/>
      <c r="I72" s="2437"/>
      <c r="J72" s="2437"/>
      <c r="K72" s="2438"/>
      <c r="L72" s="851"/>
      <c r="M72" s="834"/>
      <c r="N72" s="850" t="s">
        <v>1352</v>
      </c>
      <c r="O72" s="2436">
        <f>DATE($O70,$P70,1)</f>
        <v>46174</v>
      </c>
      <c r="P72" s="2437"/>
      <c r="Q72" s="2437"/>
      <c r="R72" s="2437"/>
      <c r="S72" s="2437"/>
      <c r="T72" s="2437"/>
      <c r="U72" s="2437"/>
      <c r="V72" s="2437"/>
      <c r="W72" s="2438"/>
      <c r="X72" s="851"/>
      <c r="Y72" s="834"/>
      <c r="Z72" s="834"/>
      <c r="AA72" s="850" t="s">
        <v>1352</v>
      </c>
      <c r="AB72" s="2436">
        <f>DATE($AB70,$AC70,1)</f>
        <v>46235</v>
      </c>
      <c r="AC72" s="2437"/>
      <c r="AD72" s="2437"/>
      <c r="AE72" s="2437"/>
      <c r="AF72" s="2437"/>
      <c r="AG72" s="2437"/>
      <c r="AH72" s="2437"/>
      <c r="AI72" s="2437"/>
      <c r="AJ72" s="2438"/>
      <c r="AK72" s="851"/>
      <c r="AL72" s="834"/>
      <c r="AM72" s="850" t="s">
        <v>1352</v>
      </c>
      <c r="AN72" s="2436">
        <f>DATE($AN70,$AO70,1)</f>
        <v>46296</v>
      </c>
      <c r="AO72" s="2437"/>
      <c r="AP72" s="2437"/>
      <c r="AQ72" s="2437"/>
      <c r="AR72" s="2437"/>
      <c r="AS72" s="2437"/>
      <c r="AT72" s="2437"/>
      <c r="AU72" s="2437"/>
      <c r="AV72" s="2438"/>
      <c r="AW72" s="851"/>
      <c r="AX72" s="834"/>
      <c r="AY72" s="834"/>
      <c r="AZ72" s="850" t="s">
        <v>1352</v>
      </c>
      <c r="BA72" s="2436">
        <f>DATE(BA70,BB70,1)</f>
        <v>46357</v>
      </c>
      <c r="BB72" s="2437"/>
      <c r="BC72" s="2437"/>
      <c r="BD72" s="2437"/>
      <c r="BE72" s="2437"/>
      <c r="BF72" s="2437"/>
      <c r="BG72" s="2437"/>
      <c r="BH72" s="2437"/>
      <c r="BI72" s="2438"/>
      <c r="BJ72" s="851"/>
      <c r="BK72" s="834"/>
      <c r="BL72" s="850" t="s">
        <v>1352</v>
      </c>
      <c r="BM72" s="2436">
        <f>DATE(BM70,BN70,1)</f>
        <v>46419</v>
      </c>
      <c r="BN72" s="2437"/>
      <c r="BO72" s="2437"/>
      <c r="BP72" s="2437"/>
      <c r="BQ72" s="2437"/>
      <c r="BR72" s="2437"/>
      <c r="BS72" s="2437"/>
      <c r="BT72" s="2437"/>
      <c r="BU72" s="2438"/>
      <c r="BV72" s="851"/>
      <c r="BW72" s="834"/>
      <c r="BX72" s="834"/>
      <c r="BY72" s="850" t="s">
        <v>1352</v>
      </c>
      <c r="BZ72" s="2436">
        <f>DATE(BZ70,CA70,1)</f>
        <v>46447</v>
      </c>
      <c r="CA72" s="2437"/>
      <c r="CB72" s="2437"/>
      <c r="CC72" s="2437"/>
      <c r="CD72" s="2437"/>
      <c r="CE72" s="2437"/>
      <c r="CF72" s="2437"/>
      <c r="CG72" s="2437"/>
      <c r="CH72" s="2438"/>
      <c r="CI72" s="851"/>
      <c r="CJ72" s="834"/>
      <c r="CK72" s="850" t="s">
        <v>1352</v>
      </c>
      <c r="CL72" s="2436">
        <f>DATE(CL70,CM70,1)</f>
        <v>46508</v>
      </c>
      <c r="CM72" s="2437"/>
      <c r="CN72" s="2437"/>
      <c r="CO72" s="2437"/>
      <c r="CP72" s="2437"/>
      <c r="CQ72" s="2437"/>
      <c r="CR72" s="2437"/>
      <c r="CS72" s="2437"/>
      <c r="CT72" s="2438"/>
      <c r="CU72" s="851"/>
      <c r="CV72" s="834"/>
    </row>
    <row r="73" spans="1:100" s="845" customFormat="1" ht="13.5" hidden="1" customHeight="1" outlineLevel="1">
      <c r="A73" s="834"/>
      <c r="B73" s="896"/>
      <c r="C73" s="1085">
        <f>DATE($C70,$D70,DAY($E70))</f>
        <v>46139</v>
      </c>
      <c r="D73" s="1082">
        <f t="shared" ref="D73" si="343">C73+1</f>
        <v>46140</v>
      </c>
      <c r="E73" s="1082">
        <f t="shared" ref="E73" si="344">D73+1</f>
        <v>46141</v>
      </c>
      <c r="F73" s="1082">
        <f t="shared" ref="F73" si="345">E73+1</f>
        <v>46142</v>
      </c>
      <c r="G73" s="1082">
        <f t="shared" ref="G73" si="346">F73+1</f>
        <v>46143</v>
      </c>
      <c r="H73" s="1082">
        <f t="shared" ref="H73" si="347">G73+1</f>
        <v>46144</v>
      </c>
      <c r="I73" s="1082">
        <f t="shared" ref="I73" si="348">H73+1</f>
        <v>46145</v>
      </c>
      <c r="J73" s="851"/>
      <c r="K73" s="1081"/>
      <c r="L73" s="851"/>
      <c r="M73" s="834"/>
      <c r="N73" s="896"/>
      <c r="O73" s="1085">
        <f>DATE($O70,$P70,DAY($Q70))</f>
        <v>46195</v>
      </c>
      <c r="P73" s="1082">
        <f t="shared" ref="P73" si="349">O73+1</f>
        <v>46196</v>
      </c>
      <c r="Q73" s="1082">
        <f t="shared" ref="Q73" si="350">P73+1</f>
        <v>46197</v>
      </c>
      <c r="R73" s="1082">
        <f t="shared" ref="R73" si="351">Q73+1</f>
        <v>46198</v>
      </c>
      <c r="S73" s="1082">
        <f t="shared" ref="S73" si="352">R73+1</f>
        <v>46199</v>
      </c>
      <c r="T73" s="1082">
        <f t="shared" ref="T73" si="353">S73+1</f>
        <v>46200</v>
      </c>
      <c r="U73" s="1082">
        <f t="shared" ref="U73" si="354">T73+1</f>
        <v>46201</v>
      </c>
      <c r="V73" s="851"/>
      <c r="W73" s="1081"/>
      <c r="X73" s="851"/>
      <c r="Y73" s="834"/>
      <c r="Z73" s="834"/>
      <c r="AA73" s="896"/>
      <c r="AB73" s="1085">
        <f>DATE($AB70,$AC70,DAY($AD70))</f>
        <v>46251</v>
      </c>
      <c r="AC73" s="1082">
        <f t="shared" ref="AC73" si="355">AB73+1</f>
        <v>46252</v>
      </c>
      <c r="AD73" s="1082">
        <f t="shared" ref="AD73" si="356">AC73+1</f>
        <v>46253</v>
      </c>
      <c r="AE73" s="1082">
        <f t="shared" ref="AE73" si="357">AD73+1</f>
        <v>46254</v>
      </c>
      <c r="AF73" s="1082">
        <f t="shared" ref="AF73" si="358">AE73+1</f>
        <v>46255</v>
      </c>
      <c r="AG73" s="1082">
        <f t="shared" ref="AG73" si="359">AF73+1</f>
        <v>46256</v>
      </c>
      <c r="AH73" s="1082">
        <f t="shared" ref="AH73" si="360">AG73+1</f>
        <v>46257</v>
      </c>
      <c r="AI73" s="851"/>
      <c r="AJ73" s="1081"/>
      <c r="AK73" s="851"/>
      <c r="AL73" s="834"/>
      <c r="AM73" s="896"/>
      <c r="AN73" s="1085">
        <f>DATE($AN70,$AO70,DAY($AP70))</f>
        <v>46307</v>
      </c>
      <c r="AO73" s="1082">
        <f t="shared" ref="AO73" si="361">AN73+1</f>
        <v>46308</v>
      </c>
      <c r="AP73" s="1082">
        <f t="shared" ref="AP73" si="362">AO73+1</f>
        <v>46309</v>
      </c>
      <c r="AQ73" s="1082">
        <f t="shared" ref="AQ73" si="363">AP73+1</f>
        <v>46310</v>
      </c>
      <c r="AR73" s="1082">
        <f t="shared" ref="AR73" si="364">AQ73+1</f>
        <v>46311</v>
      </c>
      <c r="AS73" s="1082">
        <f t="shared" ref="AS73" si="365">AR73+1</f>
        <v>46312</v>
      </c>
      <c r="AT73" s="1082">
        <f t="shared" ref="AT73" si="366">AS73+1</f>
        <v>46313</v>
      </c>
      <c r="AU73" s="851"/>
      <c r="AV73" s="1081"/>
      <c r="AW73" s="851"/>
      <c r="AX73" s="834"/>
      <c r="AY73" s="834"/>
      <c r="AZ73" s="896"/>
      <c r="BA73" s="1085">
        <f>DATE($BA70,$BB70,DAY($BC70))</f>
        <v>46363</v>
      </c>
      <c r="BB73" s="1082">
        <f t="shared" ref="BB73" si="367">BA73+1</f>
        <v>46364</v>
      </c>
      <c r="BC73" s="1082">
        <f t="shared" ref="BC73" si="368">BB73+1</f>
        <v>46365</v>
      </c>
      <c r="BD73" s="1082">
        <f t="shared" ref="BD73" si="369">BC73+1</f>
        <v>46366</v>
      </c>
      <c r="BE73" s="1082">
        <f t="shared" ref="BE73" si="370">BD73+1</f>
        <v>46367</v>
      </c>
      <c r="BF73" s="1082">
        <f t="shared" ref="BF73" si="371">BE73+1</f>
        <v>46368</v>
      </c>
      <c r="BG73" s="1082">
        <f t="shared" ref="BG73" si="372">BF73+1</f>
        <v>46369</v>
      </c>
      <c r="BH73" s="851"/>
      <c r="BI73" s="1081"/>
      <c r="BJ73" s="851"/>
      <c r="BK73" s="834"/>
      <c r="BL73" s="896"/>
      <c r="BM73" s="1085">
        <f>DATE($BM70,$BN70,DAY($BO70))</f>
        <v>46419</v>
      </c>
      <c r="BN73" s="1082">
        <f t="shared" ref="BN73" si="373">BM73+1</f>
        <v>46420</v>
      </c>
      <c r="BO73" s="1082">
        <f t="shared" ref="BO73" si="374">BN73+1</f>
        <v>46421</v>
      </c>
      <c r="BP73" s="1082">
        <f t="shared" ref="BP73" si="375">BO73+1</f>
        <v>46422</v>
      </c>
      <c r="BQ73" s="1082">
        <f t="shared" ref="BQ73" si="376">BP73+1</f>
        <v>46423</v>
      </c>
      <c r="BR73" s="1082">
        <f t="shared" ref="BR73" si="377">BQ73+1</f>
        <v>46424</v>
      </c>
      <c r="BS73" s="1082">
        <f t="shared" ref="BS73" si="378">BR73+1</f>
        <v>46425</v>
      </c>
      <c r="BT73" s="851"/>
      <c r="BU73" s="1081"/>
      <c r="BV73" s="851"/>
      <c r="BW73" s="834"/>
      <c r="BX73" s="834"/>
      <c r="BY73" s="896"/>
      <c r="BZ73" s="1085">
        <f>DATE($BZ70,$CA70,DAY($CB70))</f>
        <v>46475</v>
      </c>
      <c r="CA73" s="1082">
        <f t="shared" ref="CA73" si="379">BZ73+1</f>
        <v>46476</v>
      </c>
      <c r="CB73" s="1082">
        <f t="shared" ref="CB73" si="380">CA73+1</f>
        <v>46477</v>
      </c>
      <c r="CC73" s="1082">
        <f t="shared" ref="CC73" si="381">CB73+1</f>
        <v>46478</v>
      </c>
      <c r="CD73" s="1082">
        <f t="shared" ref="CD73" si="382">CC73+1</f>
        <v>46479</v>
      </c>
      <c r="CE73" s="1082">
        <f t="shared" ref="CE73" si="383">CD73+1</f>
        <v>46480</v>
      </c>
      <c r="CF73" s="1082">
        <f t="shared" ref="CF73" si="384">CE73+1</f>
        <v>46481</v>
      </c>
      <c r="CG73" s="851"/>
      <c r="CH73" s="1081"/>
      <c r="CI73" s="851"/>
      <c r="CJ73" s="834"/>
      <c r="CK73" s="896"/>
      <c r="CL73" s="1085">
        <f>DATE($CL70,$CM70,DAY($CN70))</f>
        <v>46531</v>
      </c>
      <c r="CM73" s="1082">
        <f t="shared" ref="CM73" si="385">CL73+1</f>
        <v>46532</v>
      </c>
      <c r="CN73" s="1082">
        <f t="shared" ref="CN73" si="386">CM73+1</f>
        <v>46533</v>
      </c>
      <c r="CO73" s="1082">
        <f t="shared" ref="CO73" si="387">CN73+1</f>
        <v>46534</v>
      </c>
      <c r="CP73" s="1082">
        <f t="shared" ref="CP73" si="388">CO73+1</f>
        <v>46535</v>
      </c>
      <c r="CQ73" s="1082">
        <f t="shared" ref="CQ73" si="389">CP73+1</f>
        <v>46536</v>
      </c>
      <c r="CR73" s="1082">
        <f t="shared" ref="CR73" si="390">CQ73+1</f>
        <v>46537</v>
      </c>
      <c r="CS73" s="851"/>
      <c r="CT73" s="1081"/>
      <c r="CU73" s="851"/>
      <c r="CV73" s="834"/>
    </row>
    <row r="74" spans="1:100" s="849" customFormat="1" ht="13.5" customHeight="1" outlineLevel="1">
      <c r="A74" s="834"/>
      <c r="B74" s="852" t="s">
        <v>1353</v>
      </c>
      <c r="C74" s="1090">
        <f>IF(I56&lt;$G$8,I59+1,"")</f>
        <v>46139</v>
      </c>
      <c r="D74" s="1091">
        <f t="shared" ref="D74" si="391">IF(C71&lt;$G$8,C74+1,"")</f>
        <v>46140</v>
      </c>
      <c r="E74" s="1091">
        <f t="shared" ref="E74" si="392">IF(D71&lt;$G$8,D74+1,"")</f>
        <v>46141</v>
      </c>
      <c r="F74" s="1091">
        <f t="shared" ref="F74" si="393">IF(E71&lt;$G$8,E74+1,"")</f>
        <v>46142</v>
      </c>
      <c r="G74" s="1091">
        <f t="shared" ref="G74" si="394">IF(F71&lt;$G$8,F74+1,"")</f>
        <v>46143</v>
      </c>
      <c r="H74" s="1091">
        <f t="shared" ref="H74" si="395">IF(G71&lt;$G$8,G74+1,"")</f>
        <v>46144</v>
      </c>
      <c r="I74" s="1091">
        <f t="shared" ref="I74" si="396">IF(H71&lt;$G$8,H74+1,"")</f>
        <v>46145</v>
      </c>
      <c r="J74" s="855" t="s">
        <v>1354</v>
      </c>
      <c r="K74" s="856">
        <f>+COUNTIFS(C75:I75,"土",C79:I79,"")+COUNTIFS(C75:I75,"日",C79:I79,"")+COUNTIFS(祝日,C71)+COUNTIFS(祝日,D71)+COUNTIFS(祝日,E71)+COUNTIFS(祝日,F71)+COUNTIFS(祝日,G71)</f>
        <v>3</v>
      </c>
      <c r="L74" s="832"/>
      <c r="M74" s="834"/>
      <c r="N74" s="852" t="s">
        <v>1353</v>
      </c>
      <c r="O74" s="1090">
        <f>IF(U56&lt;$G$8,U59+1,"")</f>
        <v>46195</v>
      </c>
      <c r="P74" s="1091">
        <f t="shared" ref="P74:U74" si="397">IF(O71&lt;$G$8,O74+1,"")</f>
        <v>46196</v>
      </c>
      <c r="Q74" s="1091">
        <f t="shared" si="397"/>
        <v>46197</v>
      </c>
      <c r="R74" s="1091">
        <f t="shared" si="397"/>
        <v>46198</v>
      </c>
      <c r="S74" s="1091">
        <f t="shared" si="397"/>
        <v>46199</v>
      </c>
      <c r="T74" s="1091">
        <f t="shared" si="397"/>
        <v>46200</v>
      </c>
      <c r="U74" s="1091">
        <f t="shared" si="397"/>
        <v>46201</v>
      </c>
      <c r="V74" s="855" t="s">
        <v>1354</v>
      </c>
      <c r="W74" s="856">
        <f>+COUNTIFS(O75:U75,"土",O79:U79,"")+COUNTIFS(O75:U75,"日",O79:U79,"")+COUNTIFS(祝日,O71)+COUNTIFS(祝日,P71)+COUNTIFS(祝日,Q71)+COUNTIFS(祝日,R71)+COUNTIFS(祝日,S71)</f>
        <v>2</v>
      </c>
      <c r="X74" s="832"/>
      <c r="Y74" s="834"/>
      <c r="Z74" s="834"/>
      <c r="AA74" s="852" t="s">
        <v>1353</v>
      </c>
      <c r="AB74" s="1090">
        <f>IF(AH56&lt;$G$8,AH59+1,"")</f>
        <v>46251</v>
      </c>
      <c r="AC74" s="1091">
        <f t="shared" ref="AC74:AH74" si="398">IF(AB71&lt;$G$8,AB74+1,"")</f>
        <v>46252</v>
      </c>
      <c r="AD74" s="1091">
        <f t="shared" si="398"/>
        <v>46253</v>
      </c>
      <c r="AE74" s="1091">
        <f t="shared" si="398"/>
        <v>46254</v>
      </c>
      <c r="AF74" s="1091">
        <f t="shared" si="398"/>
        <v>46255</v>
      </c>
      <c r="AG74" s="1091">
        <f t="shared" si="398"/>
        <v>46256</v>
      </c>
      <c r="AH74" s="1091">
        <f t="shared" si="398"/>
        <v>46257</v>
      </c>
      <c r="AI74" s="855" t="s">
        <v>1354</v>
      </c>
      <c r="AJ74" s="856">
        <f>+COUNTIFS(AB75:AH75,"土",AB79:AH79,"")+COUNTIFS(AB75:AH75,"日",AB79:AH79,"")+COUNTIFS(祝日,AB71)+COUNTIFS(祝日,AC71)+COUNTIFS(祝日,AD71)+COUNTIFS(祝日,AE71)+COUNTIFS(祝日,AF71)</f>
        <v>2</v>
      </c>
      <c r="AK74" s="832"/>
      <c r="AL74" s="834"/>
      <c r="AM74" s="852" t="s">
        <v>1353</v>
      </c>
      <c r="AN74" s="1090">
        <f>IF(AT56&lt;$G$8,AT59+1,"")</f>
        <v>46307</v>
      </c>
      <c r="AO74" s="1091">
        <f t="shared" ref="AO74:AT74" si="399">IF(AN71&lt;$G$8,AN74+1,"")</f>
        <v>46308</v>
      </c>
      <c r="AP74" s="1091">
        <f t="shared" si="399"/>
        <v>46309</v>
      </c>
      <c r="AQ74" s="1091">
        <f t="shared" si="399"/>
        <v>46310</v>
      </c>
      <c r="AR74" s="1091">
        <f t="shared" si="399"/>
        <v>46311</v>
      </c>
      <c r="AS74" s="1091">
        <f t="shared" si="399"/>
        <v>46312</v>
      </c>
      <c r="AT74" s="1091">
        <f t="shared" si="399"/>
        <v>46313</v>
      </c>
      <c r="AU74" s="855" t="s">
        <v>1354</v>
      </c>
      <c r="AV74" s="856">
        <f>+COUNTIFS(AN75:AT75,"土",AN79:AT79,"")+COUNTIFS(AN75:AT75,"日",AN79:AT79,"")+COUNTIFS(祝日,AN71)+COUNTIFS(祝日,AO71)+COUNTIFS(祝日,AP71)+COUNTIFS(祝日,AQ71)+COUNTIFS(祝日,AR71)</f>
        <v>3</v>
      </c>
      <c r="AW74" s="832"/>
      <c r="AX74" s="834"/>
      <c r="AY74" s="834"/>
      <c r="AZ74" s="852" t="s">
        <v>1353</v>
      </c>
      <c r="BA74" s="1090">
        <f>IF(BG56&lt;$G$8,BG59+1,"")</f>
        <v>46363</v>
      </c>
      <c r="BB74" s="1091">
        <f t="shared" ref="BB74:BG74" si="400">IF(BA71&lt;$G$8,BA74+1,"")</f>
        <v>46364</v>
      </c>
      <c r="BC74" s="1091">
        <f t="shared" si="400"/>
        <v>46365</v>
      </c>
      <c r="BD74" s="1091">
        <f t="shared" si="400"/>
        <v>46366</v>
      </c>
      <c r="BE74" s="1091">
        <f t="shared" si="400"/>
        <v>46367</v>
      </c>
      <c r="BF74" s="1091">
        <f t="shared" si="400"/>
        <v>46368</v>
      </c>
      <c r="BG74" s="1091">
        <f t="shared" si="400"/>
        <v>46369</v>
      </c>
      <c r="BH74" s="855" t="s">
        <v>1354</v>
      </c>
      <c r="BI74" s="856">
        <f>+COUNTIFS(BA75:BG75,"土",BA79:BG79,"")+COUNTIFS(BA75:BG75,"日",BA79:BG79,"")+COUNTIFS(祝日,BA71)+COUNTIFS(祝日,BB71)+COUNTIFS(祝日,BC71)+COUNTIFS(祝日,BD71)+COUNTIFS(祝日,BE71)</f>
        <v>2</v>
      </c>
      <c r="BJ74" s="832"/>
      <c r="BK74" s="834"/>
      <c r="BL74" s="852" t="s">
        <v>1353</v>
      </c>
      <c r="BM74" s="1090">
        <f>IF(BS56&lt;$G$8,BS56+1,"")</f>
        <v>46419</v>
      </c>
      <c r="BN74" s="1091">
        <f t="shared" ref="BN74" si="401">IF(BM71&lt;$G$8,BM74+1,"")</f>
        <v>46420</v>
      </c>
      <c r="BO74" s="1091">
        <f t="shared" ref="BO74" si="402">IF(BN71&lt;$G$8,BN74+1,"")</f>
        <v>46421</v>
      </c>
      <c r="BP74" s="1091">
        <f t="shared" ref="BP74" si="403">IF(BO71&lt;$G$8,BO74+1,"")</f>
        <v>46422</v>
      </c>
      <c r="BQ74" s="1091">
        <f t="shared" ref="BQ74" si="404">IF(BP71&lt;$G$8,BP74+1,"")</f>
        <v>46423</v>
      </c>
      <c r="BR74" s="1091">
        <f t="shared" ref="BR74" si="405">IF(BQ71&lt;$G$8,BQ74+1,"")</f>
        <v>46424</v>
      </c>
      <c r="BS74" s="1093">
        <f t="shared" ref="BS74" si="406">IF(BR71&lt;$G$8,BR74+1,"")</f>
        <v>46425</v>
      </c>
      <c r="BT74" s="855" t="s">
        <v>1354</v>
      </c>
      <c r="BU74" s="856">
        <f>+COUNTIFS(BM75:BS75,"土",BM79:BS79,"")+COUNTIFS(BM75:BS75,"日",BM79:BS79,"")+COUNTIFS(祝日,BM71)+COUNTIFS(祝日,BN71)+COUNTIFS(祝日,BO71)+COUNTIFS(祝日,BP71)+COUNTIFS(祝日,BQ71)</f>
        <v>2</v>
      </c>
      <c r="BV74" s="832"/>
      <c r="BW74" s="834"/>
      <c r="BX74" s="834"/>
      <c r="BY74" s="852" t="s">
        <v>1353</v>
      </c>
      <c r="BZ74" s="1090">
        <f>IF(CF56&lt;$G$8,CF56+1,"")</f>
        <v>46475</v>
      </c>
      <c r="CA74" s="1091">
        <f t="shared" ref="CA74" si="407">IF(BZ71&lt;$G$8,BZ74+1,"")</f>
        <v>46476</v>
      </c>
      <c r="CB74" s="1091">
        <f t="shared" ref="CB74" si="408">IF(CA71&lt;$G$8,CA74+1,"")</f>
        <v>46477</v>
      </c>
      <c r="CC74" s="1091" t="str">
        <f t="shared" ref="CC74" si="409">IF(CB71&lt;$G$8,CB74+1,"")</f>
        <v/>
      </c>
      <c r="CD74" s="1091" t="str">
        <f t="shared" ref="CD74" si="410">IF(CC71&lt;$G$8,CC74+1,"")</f>
        <v/>
      </c>
      <c r="CE74" s="1091" t="str">
        <f t="shared" ref="CE74" si="411">IF(CD71&lt;$G$8,CD74+1,"")</f>
        <v/>
      </c>
      <c r="CF74" s="1093" t="str">
        <f t="shared" ref="CF74" si="412">IF(CE71&lt;$G$8,CE74+1,"")</f>
        <v/>
      </c>
      <c r="CG74" s="855" t="s">
        <v>1354</v>
      </c>
      <c r="CH74" s="856">
        <f>+COUNTIFS(BZ75:CF75,"土",BZ79:CF79,"")+COUNTIFS(BZ75:CF75,"日",BZ79:CF79,"")+COUNTIFS(祝日,BZ71)+COUNTIFS(祝日,CA71)+COUNTIFS(祝日,CB71)+COUNTIFS(祝日,CC71)+COUNTIFS(祝日,CD71)</f>
        <v>0</v>
      </c>
      <c r="CI74" s="832"/>
      <c r="CJ74" s="834"/>
      <c r="CK74" s="852" t="s">
        <v>1353</v>
      </c>
      <c r="CL74" s="1090" t="str">
        <f>IF(CR56&lt;$G$8,CR56+1,"")</f>
        <v/>
      </c>
      <c r="CM74" s="1091" t="str">
        <f t="shared" ref="CM74" si="413">IF(CL71&lt;$G$8,CL74+1,"")</f>
        <v/>
      </c>
      <c r="CN74" s="1091" t="str">
        <f t="shared" ref="CN74" si="414">IF(CM71&lt;$G$8,CM74+1,"")</f>
        <v/>
      </c>
      <c r="CO74" s="1091" t="str">
        <f t="shared" ref="CO74" si="415">IF(CN71&lt;$G$8,CN74+1,"")</f>
        <v/>
      </c>
      <c r="CP74" s="1091" t="str">
        <f t="shared" ref="CP74" si="416">IF(CO71&lt;$G$8,CO74+1,"")</f>
        <v/>
      </c>
      <c r="CQ74" s="1091" t="str">
        <f t="shared" ref="CQ74" si="417">IF(CP71&lt;$G$8,CP74+1,"")</f>
        <v/>
      </c>
      <c r="CR74" s="1093" t="str">
        <f t="shared" ref="CR74" si="418">IF(CQ71&lt;$G$8,CQ74+1,"")</f>
        <v/>
      </c>
      <c r="CS74" s="855" t="s">
        <v>1354</v>
      </c>
      <c r="CT74" s="856">
        <f>+COUNTIFS(CL75:CR75,"土",CL79:CR79,"")+COUNTIFS(CL75:CR75,"日",CL79:CR79,"")+COUNTIFS(祝日,CL71)+COUNTIFS(祝日,CM71)+COUNTIFS(祝日,CN71)+COUNTIFS(祝日,CO71)+COUNTIFS(祝日,CP71)</f>
        <v>0</v>
      </c>
      <c r="CU74" s="832"/>
      <c r="CV74" s="834"/>
    </row>
    <row r="75" spans="1:100" ht="13.5" customHeight="1">
      <c r="B75" s="852" t="s">
        <v>1355</v>
      </c>
      <c r="C75" s="1092" t="str">
        <f>IF(C74="","","月")</f>
        <v>月</v>
      </c>
      <c r="D75" s="1092" t="str">
        <f>IF(D74="","","火")</f>
        <v>火</v>
      </c>
      <c r="E75" s="1092" t="str">
        <f>IF(E74="","","水")</f>
        <v>水</v>
      </c>
      <c r="F75" s="1092" t="str">
        <f>IF(F74="","","木")</f>
        <v>木</v>
      </c>
      <c r="G75" s="1092" t="str">
        <f>IF(G74="","","金")</f>
        <v>金</v>
      </c>
      <c r="H75" s="1092" t="str">
        <f>IF(H74="","","土")</f>
        <v>土</v>
      </c>
      <c r="I75" s="1092" t="str">
        <f>IF(I74="","","日")</f>
        <v>日</v>
      </c>
      <c r="J75" s="855" t="s">
        <v>1356</v>
      </c>
      <c r="K75" s="856">
        <f>+COUNTIF(C79:I79,"夏休")+COUNTIF(C79:I79,"冬休")+COUNTIF(C79:I79,"中止")</f>
        <v>0</v>
      </c>
      <c r="L75" s="832">
        <f>+COUNTIF(H79:I79,"夏休")+COUNTIF(H79:I79,"冬休")+COUNTIF(H79:I79,"中止")</f>
        <v>0</v>
      </c>
      <c r="M75" s="834"/>
      <c r="N75" s="852" t="s">
        <v>1355</v>
      </c>
      <c r="O75" s="1092" t="str">
        <f>IF(O74="","","月")</f>
        <v>月</v>
      </c>
      <c r="P75" s="1092" t="str">
        <f>IF(P74="","","火")</f>
        <v>火</v>
      </c>
      <c r="Q75" s="1092" t="str">
        <f>IF(Q74="","","水")</f>
        <v>水</v>
      </c>
      <c r="R75" s="1092" t="str">
        <f>IF(R74="","","木")</f>
        <v>木</v>
      </c>
      <c r="S75" s="1092" t="str">
        <f>IF(S74="","","金")</f>
        <v>金</v>
      </c>
      <c r="T75" s="1092" t="str">
        <f>IF(T74="","","土")</f>
        <v>土</v>
      </c>
      <c r="U75" s="1092" t="str">
        <f>IF(U74="","","日")</f>
        <v>日</v>
      </c>
      <c r="V75" s="855" t="s">
        <v>1356</v>
      </c>
      <c r="W75" s="856">
        <f>+COUNTIF(O79:U79,"夏休")+COUNTIF(O79:U79,"冬休")+COUNTIF(O79:U79,"中止")</f>
        <v>0</v>
      </c>
      <c r="X75" s="832">
        <f>+COUNTIF(T79:U79,"夏休")+COUNTIF(T79:U79,"冬休")+COUNTIF(T79:U79,"中止")</f>
        <v>0</v>
      </c>
      <c r="AA75" s="852" t="s">
        <v>1355</v>
      </c>
      <c r="AB75" s="1092" t="str">
        <f>IF(AB74="","","月")</f>
        <v>月</v>
      </c>
      <c r="AC75" s="1092" t="str">
        <f>IF(AC74="","","火")</f>
        <v>火</v>
      </c>
      <c r="AD75" s="1092" t="str">
        <f>IF(AD74="","","水")</f>
        <v>水</v>
      </c>
      <c r="AE75" s="1092" t="str">
        <f>IF(AE74="","","木")</f>
        <v>木</v>
      </c>
      <c r="AF75" s="1092" t="str">
        <f>IF(AF74="","","金")</f>
        <v>金</v>
      </c>
      <c r="AG75" s="1092" t="str">
        <f>IF(AG74="","","土")</f>
        <v>土</v>
      </c>
      <c r="AH75" s="1092" t="str">
        <f>IF(AH74="","","日")</f>
        <v>日</v>
      </c>
      <c r="AI75" s="855" t="s">
        <v>1356</v>
      </c>
      <c r="AJ75" s="856">
        <f>+COUNTIF(AB79:AH79,"夏休")+COUNTIF(AB79:AH79,"冬休")+COUNTIF(AB79:AH79,"中止")</f>
        <v>0</v>
      </c>
      <c r="AK75" s="832">
        <f>+COUNTIF(AG79:AH79,"夏休")+COUNTIF(AG79:AH79,"冬休")+COUNTIF(AG79:AH79,"中止")</f>
        <v>0</v>
      </c>
      <c r="AL75" s="834"/>
      <c r="AM75" s="852" t="s">
        <v>1355</v>
      </c>
      <c r="AN75" s="1092" t="str">
        <f>IF(AN74="","","月")</f>
        <v>月</v>
      </c>
      <c r="AO75" s="1092" t="str">
        <f>IF(AO74="","","火")</f>
        <v>火</v>
      </c>
      <c r="AP75" s="1092" t="str">
        <f>IF(AP74="","","水")</f>
        <v>水</v>
      </c>
      <c r="AQ75" s="1092" t="str">
        <f>IF(AQ74="","","木")</f>
        <v>木</v>
      </c>
      <c r="AR75" s="1092" t="str">
        <f>IF(AR74="","","金")</f>
        <v>金</v>
      </c>
      <c r="AS75" s="1092" t="str">
        <f>IF(AS74="","","土")</f>
        <v>土</v>
      </c>
      <c r="AT75" s="1092" t="str">
        <f>IF(AT74="","","日")</f>
        <v>日</v>
      </c>
      <c r="AU75" s="855" t="s">
        <v>1356</v>
      </c>
      <c r="AV75" s="856">
        <f>+COUNTIF(AN79:AT79,"夏休")+COUNTIF(AN79:AT79,"冬休")+COUNTIF(AN79:AT79,"中止")</f>
        <v>0</v>
      </c>
      <c r="AW75" s="832">
        <f>+COUNTIF(AS79:AT79,"夏休")+COUNTIF(AS79:AT79,"冬休")+COUNTIF(AS79:AT79,"中止")</f>
        <v>0</v>
      </c>
      <c r="AZ75" s="852" t="s">
        <v>1355</v>
      </c>
      <c r="BA75" s="1092" t="str">
        <f>IF(BA74="","","月")</f>
        <v>月</v>
      </c>
      <c r="BB75" s="1092" t="str">
        <f>IF(BB74="","","火")</f>
        <v>火</v>
      </c>
      <c r="BC75" s="1092" t="str">
        <f>IF(BC74="","","水")</f>
        <v>水</v>
      </c>
      <c r="BD75" s="1092" t="str">
        <f>IF(BD74="","","木")</f>
        <v>木</v>
      </c>
      <c r="BE75" s="1092" t="str">
        <f>IF(BE74="","","金")</f>
        <v>金</v>
      </c>
      <c r="BF75" s="1092" t="str">
        <f>IF(BF74="","","土")</f>
        <v>土</v>
      </c>
      <c r="BG75" s="1092" t="str">
        <f>IF(BG74="","","日")</f>
        <v>日</v>
      </c>
      <c r="BH75" s="855" t="s">
        <v>1356</v>
      </c>
      <c r="BI75" s="856">
        <f>+COUNTIF(BA79:BG79,"夏休")+COUNTIF(BA79:BG79,"冬休")+COUNTIF(BA79:BG79,"中止")</f>
        <v>0</v>
      </c>
      <c r="BJ75" s="832">
        <f>+COUNTIF(BF79:BG79,"夏休")+COUNTIF(BF79:BG79,"冬休")+COUNTIF(BF79:BG79,"中止")</f>
        <v>0</v>
      </c>
      <c r="BK75" s="834"/>
      <c r="BL75" s="852" t="s">
        <v>1355</v>
      </c>
      <c r="BM75" s="1092" t="str">
        <f>IF(BM74="","","月")</f>
        <v>月</v>
      </c>
      <c r="BN75" s="1092" t="str">
        <f>IF(BN74="","","火")</f>
        <v>火</v>
      </c>
      <c r="BO75" s="1092" t="str">
        <f>IF(BO74="","","水")</f>
        <v>水</v>
      </c>
      <c r="BP75" s="1092" t="str">
        <f>IF(BP74="","","木")</f>
        <v>木</v>
      </c>
      <c r="BQ75" s="1092" t="str">
        <f>IF(BQ74="","","金")</f>
        <v>金</v>
      </c>
      <c r="BR75" s="1092" t="str">
        <f>IF(BR74="","","土")</f>
        <v>土</v>
      </c>
      <c r="BS75" s="1092" t="str">
        <f>IF(BS74="","","日")</f>
        <v>日</v>
      </c>
      <c r="BT75" s="855" t="s">
        <v>1356</v>
      </c>
      <c r="BU75" s="856">
        <f>+COUNTIF(BM79:BS79,"夏休")+COUNTIF(BM79:BS79,"冬休")+COUNTIF(BM79:BS79,"中止")</f>
        <v>0</v>
      </c>
      <c r="BV75" s="832">
        <f>+COUNTIF(BR79:BS79,"夏休")+COUNTIF(BR79:BS79,"冬休")+COUNTIF(BR79:BS79,"中止")</f>
        <v>0</v>
      </c>
      <c r="BY75" s="852" t="s">
        <v>1355</v>
      </c>
      <c r="BZ75" s="1092" t="str">
        <f>IF(BZ74="","","月")</f>
        <v>月</v>
      </c>
      <c r="CA75" s="1092" t="str">
        <f>IF(CA74="","","火")</f>
        <v>火</v>
      </c>
      <c r="CB75" s="1092" t="str">
        <f>IF(CB74="","","水")</f>
        <v>水</v>
      </c>
      <c r="CC75" s="1092" t="str">
        <f>IF(CC74="","","木")</f>
        <v/>
      </c>
      <c r="CD75" s="1092" t="str">
        <f>IF(CD74="","","金")</f>
        <v/>
      </c>
      <c r="CE75" s="1092" t="str">
        <f>IF(CE74="","","土")</f>
        <v/>
      </c>
      <c r="CF75" s="1092" t="str">
        <f>IF(CF74="","","日")</f>
        <v/>
      </c>
      <c r="CG75" s="855" t="s">
        <v>1356</v>
      </c>
      <c r="CH75" s="856">
        <f>+COUNTIF(BZ79:CF79,"夏休")+COUNTIF(BZ79:CF79,"冬休")+COUNTIF(BZ79:CF79,"中止")</f>
        <v>0</v>
      </c>
      <c r="CI75" s="832">
        <f>+COUNTIF(CE79:CF79,"夏休")+COUNTIF(CE79:CF79,"冬休")+COUNTIF(CE79:CF79,"中止")</f>
        <v>0</v>
      </c>
      <c r="CJ75" s="834"/>
      <c r="CK75" s="852" t="s">
        <v>1355</v>
      </c>
      <c r="CL75" s="1092" t="str">
        <f>IF(CL74="","","月")</f>
        <v/>
      </c>
      <c r="CM75" s="1092" t="str">
        <f>IF(CM74="","","火")</f>
        <v/>
      </c>
      <c r="CN75" s="1092" t="str">
        <f>IF(CN74="","","水")</f>
        <v/>
      </c>
      <c r="CO75" s="1092" t="str">
        <f>IF(CO74="","","木")</f>
        <v/>
      </c>
      <c r="CP75" s="1092" t="str">
        <f>IF(CP74="","","金")</f>
        <v/>
      </c>
      <c r="CQ75" s="1092" t="str">
        <f>IF(CQ74="","","土")</f>
        <v/>
      </c>
      <c r="CR75" s="1092" t="str">
        <f>IF(CR74="","","日")</f>
        <v/>
      </c>
      <c r="CS75" s="855" t="s">
        <v>1356</v>
      </c>
      <c r="CT75" s="856">
        <f>+COUNTIF(CL79:CR79,"夏休")+COUNTIF(CL79:CR79,"冬休")+COUNTIF(CL79:CR79,"中止")</f>
        <v>0</v>
      </c>
      <c r="CU75" s="832">
        <f>+COUNTIF(CQ79:CR79,"夏休")+COUNTIF(CQ79:CR79,"冬休")+COUNTIF(CQ79:CR79,"中止")</f>
        <v>0</v>
      </c>
    </row>
    <row r="76" spans="1:100">
      <c r="B76" s="2427" t="s">
        <v>1357</v>
      </c>
      <c r="C76" s="2439"/>
      <c r="D76" s="2424"/>
      <c r="E76" s="2424"/>
      <c r="F76" s="2424"/>
      <c r="G76" s="2424"/>
      <c r="H76" s="2424"/>
      <c r="I76" s="2433"/>
      <c r="J76" s="857" t="s">
        <v>1358</v>
      </c>
      <c r="K76" s="858">
        <f>COUNT(C74:I74)-K75</f>
        <v>7</v>
      </c>
      <c r="L76" s="859"/>
      <c r="M76" s="834"/>
      <c r="N76" s="2427" t="s">
        <v>1357</v>
      </c>
      <c r="O76" s="2439"/>
      <c r="P76" s="2424"/>
      <c r="Q76" s="2424"/>
      <c r="R76" s="2424"/>
      <c r="S76" s="2424"/>
      <c r="T76" s="2424"/>
      <c r="U76" s="2433"/>
      <c r="V76" s="857" t="s">
        <v>1358</v>
      </c>
      <c r="W76" s="858">
        <f>COUNT(O74:U74)-W75</f>
        <v>7</v>
      </c>
      <c r="X76" s="859"/>
      <c r="AA76" s="2427" t="s">
        <v>1357</v>
      </c>
      <c r="AB76" s="2430"/>
      <c r="AC76" s="2424"/>
      <c r="AD76" s="2424"/>
      <c r="AE76" s="2424"/>
      <c r="AF76" s="2424"/>
      <c r="AG76" s="2424"/>
      <c r="AH76" s="2424"/>
      <c r="AI76" s="857" t="s">
        <v>1358</v>
      </c>
      <c r="AJ76" s="858">
        <f>COUNT(AB74:AH74)-AJ75</f>
        <v>7</v>
      </c>
      <c r="AK76" s="859"/>
      <c r="AL76" s="834"/>
      <c r="AM76" s="2427" t="s">
        <v>1357</v>
      </c>
      <c r="AN76" s="2430"/>
      <c r="AO76" s="2424"/>
      <c r="AP76" s="2424"/>
      <c r="AQ76" s="2424"/>
      <c r="AR76" s="2424"/>
      <c r="AS76" s="2424"/>
      <c r="AT76" s="2424"/>
      <c r="AU76" s="857" t="s">
        <v>1358</v>
      </c>
      <c r="AV76" s="858">
        <f>COUNT(AN74:AT74)-AV75</f>
        <v>7</v>
      </c>
      <c r="AW76" s="859"/>
      <c r="AZ76" s="2427" t="s">
        <v>1357</v>
      </c>
      <c r="BA76" s="2430"/>
      <c r="BB76" s="2424"/>
      <c r="BC76" s="2424"/>
      <c r="BD76" s="2424"/>
      <c r="BE76" s="2424"/>
      <c r="BF76" s="2424"/>
      <c r="BG76" s="2424"/>
      <c r="BH76" s="857" t="s">
        <v>1358</v>
      </c>
      <c r="BI76" s="858">
        <f>COUNT(BA74:BG74)-BI75</f>
        <v>7</v>
      </c>
      <c r="BJ76" s="859"/>
      <c r="BK76" s="834"/>
      <c r="BL76" s="2427" t="s">
        <v>1357</v>
      </c>
      <c r="BM76" s="2430"/>
      <c r="BN76" s="2424"/>
      <c r="BO76" s="2424"/>
      <c r="BP76" s="2424"/>
      <c r="BQ76" s="2424"/>
      <c r="BR76" s="2424"/>
      <c r="BS76" s="2424"/>
      <c r="BT76" s="857" t="s">
        <v>1358</v>
      </c>
      <c r="BU76" s="858">
        <f>COUNT(BM74:BS74)-BU75</f>
        <v>7</v>
      </c>
      <c r="BV76" s="859"/>
      <c r="BY76" s="2427" t="s">
        <v>1357</v>
      </c>
      <c r="BZ76" s="2430"/>
      <c r="CA76" s="2424"/>
      <c r="CB76" s="2424"/>
      <c r="CC76" s="2424"/>
      <c r="CD76" s="2424"/>
      <c r="CE76" s="2424"/>
      <c r="CF76" s="2424"/>
      <c r="CG76" s="857" t="s">
        <v>1358</v>
      </c>
      <c r="CH76" s="858">
        <f>COUNT(BZ74:CF74)-CH75</f>
        <v>3</v>
      </c>
      <c r="CI76" s="859"/>
      <c r="CJ76" s="834"/>
      <c r="CK76" s="2427" t="s">
        <v>1357</v>
      </c>
      <c r="CL76" s="2430"/>
      <c r="CM76" s="2424"/>
      <c r="CN76" s="2424"/>
      <c r="CO76" s="2424"/>
      <c r="CP76" s="2424"/>
      <c r="CQ76" s="2424"/>
      <c r="CR76" s="2424"/>
      <c r="CS76" s="857" t="s">
        <v>1358</v>
      </c>
      <c r="CT76" s="858">
        <f>COUNT(CL74:CR74)-CT75</f>
        <v>0</v>
      </c>
      <c r="CU76" s="859"/>
    </row>
    <row r="77" spans="1:100">
      <c r="B77" s="2428"/>
      <c r="C77" s="2440"/>
      <c r="D77" s="2425"/>
      <c r="E77" s="2425"/>
      <c r="F77" s="2425"/>
      <c r="G77" s="2425"/>
      <c r="H77" s="2425"/>
      <c r="I77" s="2434"/>
      <c r="J77" s="857" t="s">
        <v>1359</v>
      </c>
      <c r="K77" s="860">
        <f>+COUNTIF(C80:I80,"休")</f>
        <v>2</v>
      </c>
      <c r="M77" s="861"/>
      <c r="N77" s="2428"/>
      <c r="O77" s="2440"/>
      <c r="P77" s="2425"/>
      <c r="Q77" s="2425"/>
      <c r="R77" s="2425"/>
      <c r="S77" s="2425"/>
      <c r="T77" s="2425"/>
      <c r="U77" s="2434"/>
      <c r="V77" s="857" t="s">
        <v>1359</v>
      </c>
      <c r="W77" s="860">
        <f>+COUNTIF(O80:U80,"休")</f>
        <v>0</v>
      </c>
      <c r="AA77" s="2428"/>
      <c r="AB77" s="2431"/>
      <c r="AC77" s="2425"/>
      <c r="AD77" s="2425"/>
      <c r="AE77" s="2425"/>
      <c r="AF77" s="2425"/>
      <c r="AG77" s="2425"/>
      <c r="AH77" s="2425"/>
      <c r="AI77" s="857" t="s">
        <v>1359</v>
      </c>
      <c r="AJ77" s="860">
        <f>+COUNTIF(AB80:AH80,"休")</f>
        <v>0</v>
      </c>
      <c r="AL77" s="861"/>
      <c r="AM77" s="2428"/>
      <c r="AN77" s="2431"/>
      <c r="AO77" s="2425"/>
      <c r="AP77" s="2425"/>
      <c r="AQ77" s="2425"/>
      <c r="AR77" s="2425"/>
      <c r="AS77" s="2425"/>
      <c r="AT77" s="2425"/>
      <c r="AU77" s="857" t="s">
        <v>1359</v>
      </c>
      <c r="AV77" s="860">
        <f>+COUNTIF(AN80:AT80,"休")</f>
        <v>0</v>
      </c>
      <c r="AZ77" s="2428"/>
      <c r="BA77" s="2431"/>
      <c r="BB77" s="2425"/>
      <c r="BC77" s="2425"/>
      <c r="BD77" s="2425"/>
      <c r="BE77" s="2425"/>
      <c r="BF77" s="2425"/>
      <c r="BG77" s="2425"/>
      <c r="BH77" s="857" t="s">
        <v>1359</v>
      </c>
      <c r="BI77" s="860">
        <f>+COUNTIF(BA80:BG80,"休")</f>
        <v>0</v>
      </c>
      <c r="BK77" s="861"/>
      <c r="BL77" s="2428"/>
      <c r="BM77" s="2431"/>
      <c r="BN77" s="2425"/>
      <c r="BO77" s="2425"/>
      <c r="BP77" s="2425"/>
      <c r="BQ77" s="2425"/>
      <c r="BR77" s="2425"/>
      <c r="BS77" s="2425"/>
      <c r="BT77" s="857" t="s">
        <v>1359</v>
      </c>
      <c r="BU77" s="860">
        <f>+COUNTIF(BM80:BS80,"休")</f>
        <v>0</v>
      </c>
      <c r="BY77" s="2428"/>
      <c r="BZ77" s="2431"/>
      <c r="CA77" s="2425"/>
      <c r="CB77" s="2425"/>
      <c r="CC77" s="2425"/>
      <c r="CD77" s="2425"/>
      <c r="CE77" s="2425"/>
      <c r="CF77" s="2425"/>
      <c r="CG77" s="857" t="s">
        <v>1359</v>
      </c>
      <c r="CH77" s="860">
        <f>+COUNTIF(BZ80:CF80,"休")</f>
        <v>0</v>
      </c>
      <c r="CJ77" s="861"/>
      <c r="CK77" s="2428"/>
      <c r="CL77" s="2431"/>
      <c r="CM77" s="2425"/>
      <c r="CN77" s="2425"/>
      <c r="CO77" s="2425"/>
      <c r="CP77" s="2425"/>
      <c r="CQ77" s="2425"/>
      <c r="CR77" s="2425"/>
      <c r="CS77" s="857" t="s">
        <v>1359</v>
      </c>
      <c r="CT77" s="860">
        <f>+COUNTIF(CL80:CR80,"休")</f>
        <v>0</v>
      </c>
    </row>
    <row r="78" spans="1:100">
      <c r="B78" s="2429"/>
      <c r="C78" s="2441"/>
      <c r="D78" s="2426"/>
      <c r="E78" s="2426"/>
      <c r="F78" s="2426"/>
      <c r="G78" s="2426"/>
      <c r="H78" s="2426"/>
      <c r="I78" s="2435"/>
      <c r="J78" s="857" t="s">
        <v>1360</v>
      </c>
      <c r="K78" s="862">
        <f>+K77/K76</f>
        <v>0.2857142857142857</v>
      </c>
      <c r="L78" s="863"/>
      <c r="M78" s="834"/>
      <c r="N78" s="2429"/>
      <c r="O78" s="2441"/>
      <c r="P78" s="2426"/>
      <c r="Q78" s="2426"/>
      <c r="R78" s="2426"/>
      <c r="S78" s="2426"/>
      <c r="T78" s="2426"/>
      <c r="U78" s="2435"/>
      <c r="V78" s="857" t="s">
        <v>1360</v>
      </c>
      <c r="W78" s="862">
        <f>+W77/W76</f>
        <v>0</v>
      </c>
      <c r="X78" s="863"/>
      <c r="AA78" s="2429"/>
      <c r="AB78" s="2432"/>
      <c r="AC78" s="2426"/>
      <c r="AD78" s="2426"/>
      <c r="AE78" s="2426"/>
      <c r="AF78" s="2426"/>
      <c r="AG78" s="2426"/>
      <c r="AH78" s="2426"/>
      <c r="AI78" s="857" t="s">
        <v>1360</v>
      </c>
      <c r="AJ78" s="862">
        <f>+AJ77/AJ76</f>
        <v>0</v>
      </c>
      <c r="AK78" s="863"/>
      <c r="AL78" s="834"/>
      <c r="AM78" s="2429"/>
      <c r="AN78" s="2432"/>
      <c r="AO78" s="2426"/>
      <c r="AP78" s="2426"/>
      <c r="AQ78" s="2426"/>
      <c r="AR78" s="2426"/>
      <c r="AS78" s="2426"/>
      <c r="AT78" s="2426"/>
      <c r="AU78" s="857" t="s">
        <v>1360</v>
      </c>
      <c r="AV78" s="862">
        <f>+AV77/AV76</f>
        <v>0</v>
      </c>
      <c r="AW78" s="863"/>
      <c r="AZ78" s="2429"/>
      <c r="BA78" s="2432"/>
      <c r="BB78" s="2426"/>
      <c r="BC78" s="2426"/>
      <c r="BD78" s="2426"/>
      <c r="BE78" s="2426"/>
      <c r="BF78" s="2426"/>
      <c r="BG78" s="2426"/>
      <c r="BH78" s="857" t="s">
        <v>1360</v>
      </c>
      <c r="BI78" s="862">
        <f>+BI77/BI76</f>
        <v>0</v>
      </c>
      <c r="BJ78" s="863"/>
      <c r="BK78" s="834"/>
      <c r="BL78" s="2429"/>
      <c r="BM78" s="2432"/>
      <c r="BN78" s="2426"/>
      <c r="BO78" s="2426"/>
      <c r="BP78" s="2426"/>
      <c r="BQ78" s="2426"/>
      <c r="BR78" s="2426"/>
      <c r="BS78" s="2426"/>
      <c r="BT78" s="857" t="s">
        <v>1360</v>
      </c>
      <c r="BU78" s="862">
        <f>+BU77/BU76</f>
        <v>0</v>
      </c>
      <c r="BV78" s="863"/>
      <c r="BY78" s="2429"/>
      <c r="BZ78" s="2432"/>
      <c r="CA78" s="2426"/>
      <c r="CB78" s="2426"/>
      <c r="CC78" s="2426"/>
      <c r="CD78" s="2426"/>
      <c r="CE78" s="2426"/>
      <c r="CF78" s="2426"/>
      <c r="CG78" s="857" t="s">
        <v>1360</v>
      </c>
      <c r="CH78" s="862">
        <f>+CH77/CH76</f>
        <v>0</v>
      </c>
      <c r="CI78" s="863"/>
      <c r="CJ78" s="834"/>
      <c r="CK78" s="2429"/>
      <c r="CL78" s="2432"/>
      <c r="CM78" s="2426"/>
      <c r="CN78" s="2426"/>
      <c r="CO78" s="2426"/>
      <c r="CP78" s="2426"/>
      <c r="CQ78" s="2426"/>
      <c r="CR78" s="2426"/>
      <c r="CS78" s="857" t="s">
        <v>1360</v>
      </c>
      <c r="CT78" s="862" t="e">
        <f>+CT77/CT76</f>
        <v>#DIV/0!</v>
      </c>
      <c r="CU78" s="863"/>
    </row>
    <row r="79" spans="1:100" ht="13.5" customHeight="1">
      <c r="B79" s="864" t="s">
        <v>1361</v>
      </c>
      <c r="C79" s="865"/>
      <c r="D79" s="865"/>
      <c r="E79" s="865"/>
      <c r="F79" s="865" t="s">
        <v>1363</v>
      </c>
      <c r="G79" s="865"/>
      <c r="H79" s="865"/>
      <c r="I79" s="865"/>
      <c r="J79" s="857" t="s">
        <v>1362</v>
      </c>
      <c r="K79" s="860">
        <f>+COUNTIF(C81:I81,"*休")</f>
        <v>2</v>
      </c>
      <c r="M79" s="834"/>
      <c r="N79" s="864" t="s">
        <v>1361</v>
      </c>
      <c r="O79" s="865"/>
      <c r="P79" s="865"/>
      <c r="Q79" s="865"/>
      <c r="R79" s="865"/>
      <c r="S79" s="865"/>
      <c r="T79" s="865"/>
      <c r="U79" s="865"/>
      <c r="V79" s="857" t="s">
        <v>1362</v>
      </c>
      <c r="W79" s="860">
        <f>+COUNTIF(O81:U81,"*休")</f>
        <v>0</v>
      </c>
      <c r="AA79" s="864" t="s">
        <v>1361</v>
      </c>
      <c r="AB79" s="865"/>
      <c r="AC79" s="865"/>
      <c r="AD79" s="865"/>
      <c r="AE79" s="865"/>
      <c r="AF79" s="865"/>
      <c r="AG79" s="865"/>
      <c r="AH79" s="865"/>
      <c r="AI79" s="857" t="s">
        <v>1362</v>
      </c>
      <c r="AJ79" s="860">
        <f>+COUNTIF(AB81:AH81,"*休")</f>
        <v>0</v>
      </c>
      <c r="AL79" s="834"/>
      <c r="AM79" s="864" t="s">
        <v>1361</v>
      </c>
      <c r="AN79" s="865"/>
      <c r="AO79" s="865"/>
      <c r="AP79" s="865"/>
      <c r="AQ79" s="865"/>
      <c r="AR79" s="865"/>
      <c r="AS79" s="865"/>
      <c r="AT79" s="865"/>
      <c r="AU79" s="857" t="s">
        <v>1362</v>
      </c>
      <c r="AV79" s="860">
        <f>+COUNTIF(AN81:AT81,"*休")</f>
        <v>0</v>
      </c>
      <c r="AZ79" s="864" t="s">
        <v>1361</v>
      </c>
      <c r="BA79" s="865"/>
      <c r="BB79" s="865"/>
      <c r="BC79" s="865"/>
      <c r="BD79" s="865"/>
      <c r="BE79" s="865"/>
      <c r="BF79" s="865"/>
      <c r="BG79" s="865"/>
      <c r="BH79" s="857" t="s">
        <v>1362</v>
      </c>
      <c r="BI79" s="860">
        <f>+COUNTIF(BA81:BG81,"*休")</f>
        <v>0</v>
      </c>
      <c r="BK79" s="834"/>
      <c r="BL79" s="864" t="s">
        <v>1361</v>
      </c>
      <c r="BM79" s="865"/>
      <c r="BN79" s="865"/>
      <c r="BO79" s="865"/>
      <c r="BP79" s="865"/>
      <c r="BQ79" s="865"/>
      <c r="BR79" s="865"/>
      <c r="BS79" s="865"/>
      <c r="BT79" s="857" t="s">
        <v>1362</v>
      </c>
      <c r="BU79" s="860">
        <f>+COUNTIF(BM81:BS81,"*休")</f>
        <v>0</v>
      </c>
      <c r="BY79" s="864" t="s">
        <v>1361</v>
      </c>
      <c r="BZ79" s="865"/>
      <c r="CA79" s="865" t="s">
        <v>1363</v>
      </c>
      <c r="CB79" s="865"/>
      <c r="CC79" s="865"/>
      <c r="CD79" s="865"/>
      <c r="CE79" s="865"/>
      <c r="CF79" s="865" t="s">
        <v>1363</v>
      </c>
      <c r="CG79" s="857" t="s">
        <v>1362</v>
      </c>
      <c r="CH79" s="860">
        <f>+COUNTIF(BZ81:CF81,"*休")</f>
        <v>0</v>
      </c>
      <c r="CJ79" s="834"/>
      <c r="CK79" s="864" t="s">
        <v>1361</v>
      </c>
      <c r="CL79" s="865"/>
      <c r="CM79" s="865" t="s">
        <v>1363</v>
      </c>
      <c r="CN79" s="865"/>
      <c r="CO79" s="865"/>
      <c r="CP79" s="865"/>
      <c r="CQ79" s="865"/>
      <c r="CR79" s="865" t="s">
        <v>1363</v>
      </c>
      <c r="CS79" s="857" t="s">
        <v>1362</v>
      </c>
      <c r="CT79" s="860">
        <f>+COUNTIF(CL81:CR81,"*休")</f>
        <v>0</v>
      </c>
    </row>
    <row r="80" spans="1:100" ht="13.5" customHeight="1">
      <c r="B80" s="852" t="s">
        <v>1364</v>
      </c>
      <c r="C80" s="865"/>
      <c r="D80" s="865"/>
      <c r="E80" s="865"/>
      <c r="F80" s="865"/>
      <c r="G80" s="865"/>
      <c r="H80" s="865" t="s">
        <v>1640</v>
      </c>
      <c r="I80" s="865" t="s">
        <v>1640</v>
      </c>
      <c r="J80" s="866" t="s">
        <v>1365</v>
      </c>
      <c r="K80" s="867">
        <f>+K79/K76</f>
        <v>0.2857142857142857</v>
      </c>
      <c r="L80" s="863"/>
      <c r="M80" s="834"/>
      <c r="N80" s="852" t="s">
        <v>1364</v>
      </c>
      <c r="O80" s="865"/>
      <c r="P80" s="865"/>
      <c r="Q80" s="865"/>
      <c r="R80" s="865"/>
      <c r="S80" s="865"/>
      <c r="T80" s="865"/>
      <c r="U80" s="865"/>
      <c r="V80" s="866" t="s">
        <v>1365</v>
      </c>
      <c r="W80" s="867">
        <f>+W79/W76</f>
        <v>0</v>
      </c>
      <c r="X80" s="863"/>
      <c r="AA80" s="852" t="s">
        <v>1364</v>
      </c>
      <c r="AB80" s="865"/>
      <c r="AC80" s="865"/>
      <c r="AD80" s="865"/>
      <c r="AE80" s="865"/>
      <c r="AF80" s="865"/>
      <c r="AG80" s="865"/>
      <c r="AH80" s="865"/>
      <c r="AI80" s="866" t="s">
        <v>1365</v>
      </c>
      <c r="AJ80" s="867">
        <f>+AJ79/AJ76</f>
        <v>0</v>
      </c>
      <c r="AK80" s="863"/>
      <c r="AL80" s="834"/>
      <c r="AM80" s="852" t="s">
        <v>1364</v>
      </c>
      <c r="AN80" s="865"/>
      <c r="AO80" s="865"/>
      <c r="AP80" s="865"/>
      <c r="AQ80" s="865"/>
      <c r="AR80" s="865"/>
      <c r="AS80" s="865"/>
      <c r="AT80" s="865"/>
      <c r="AU80" s="866" t="s">
        <v>1365</v>
      </c>
      <c r="AV80" s="867">
        <f>+AV79/AV76</f>
        <v>0</v>
      </c>
      <c r="AW80" s="863"/>
      <c r="AZ80" s="852" t="s">
        <v>1364</v>
      </c>
      <c r="BA80" s="865"/>
      <c r="BB80" s="865"/>
      <c r="BC80" s="865"/>
      <c r="BD80" s="865"/>
      <c r="BE80" s="865"/>
      <c r="BF80" s="865"/>
      <c r="BG80" s="865"/>
      <c r="BH80" s="866" t="s">
        <v>1365</v>
      </c>
      <c r="BI80" s="867">
        <f>+BI79/BI76</f>
        <v>0</v>
      </c>
      <c r="BJ80" s="863"/>
      <c r="BK80" s="834"/>
      <c r="BL80" s="852" t="s">
        <v>1364</v>
      </c>
      <c r="BM80" s="865"/>
      <c r="BN80" s="865"/>
      <c r="BO80" s="865"/>
      <c r="BP80" s="865"/>
      <c r="BQ80" s="865"/>
      <c r="BR80" s="865"/>
      <c r="BS80" s="865"/>
      <c r="BT80" s="866" t="s">
        <v>1365</v>
      </c>
      <c r="BU80" s="867">
        <f>+BU79/BU76</f>
        <v>0</v>
      </c>
      <c r="BV80" s="863"/>
      <c r="BY80" s="852" t="s">
        <v>1364</v>
      </c>
      <c r="BZ80" s="865"/>
      <c r="CA80" s="865" t="s">
        <v>1363</v>
      </c>
      <c r="CB80" s="865"/>
      <c r="CC80" s="865"/>
      <c r="CD80" s="865"/>
      <c r="CE80" s="865"/>
      <c r="CF80" s="865" t="s">
        <v>1363</v>
      </c>
      <c r="CG80" s="866" t="s">
        <v>1365</v>
      </c>
      <c r="CH80" s="867">
        <f>+CH79/CH76</f>
        <v>0</v>
      </c>
      <c r="CI80" s="863"/>
      <c r="CJ80" s="834"/>
      <c r="CK80" s="852" t="s">
        <v>1364</v>
      </c>
      <c r="CL80" s="865"/>
      <c r="CM80" s="865" t="s">
        <v>1363</v>
      </c>
      <c r="CN80" s="865"/>
      <c r="CO80" s="865"/>
      <c r="CP80" s="865"/>
      <c r="CQ80" s="865"/>
      <c r="CR80" s="865" t="s">
        <v>1363</v>
      </c>
      <c r="CS80" s="866" t="s">
        <v>1365</v>
      </c>
      <c r="CT80" s="867" t="e">
        <f>+CT79/CT76</f>
        <v>#DIV/0!</v>
      </c>
      <c r="CU80" s="863"/>
    </row>
    <row r="81" spans="1:100" ht="13.5" customHeight="1">
      <c r="B81" s="868" t="s">
        <v>1366</v>
      </c>
      <c r="C81" s="869"/>
      <c r="D81" s="869"/>
      <c r="E81" s="869"/>
      <c r="F81" s="869"/>
      <c r="G81" s="869"/>
      <c r="H81" s="869" t="s">
        <v>1640</v>
      </c>
      <c r="I81" s="869" t="s">
        <v>1640</v>
      </c>
      <c r="J81" s="870" t="s">
        <v>1367</v>
      </c>
      <c r="K81" s="871" t="str">
        <f>IF(H82="","OK",_xlfn.IFS(H80=I80="休","OK",K79&gt;=2,"OK",K79&gt;=2-L75,"OK",K79&lt;2,"NG"))</f>
        <v>OK</v>
      </c>
      <c r="L81" s="863"/>
      <c r="M81" s="861"/>
      <c r="N81" s="868" t="s">
        <v>1366</v>
      </c>
      <c r="O81" s="869"/>
      <c r="P81" s="869"/>
      <c r="Q81" s="869"/>
      <c r="R81" s="869"/>
      <c r="S81" s="869"/>
      <c r="T81" s="869"/>
      <c r="U81" s="869"/>
      <c r="V81" s="870" t="s">
        <v>1367</v>
      </c>
      <c r="W81" s="871" t="str">
        <f>IF(T82="","OK",_xlfn.IFS(T80=U80="休","OK",W79&gt;=2,"OK",W79&gt;=2-X75,"OK",W79&lt;2,"NG"))</f>
        <v>NG</v>
      </c>
      <c r="X81" s="863"/>
      <c r="AA81" s="868" t="s">
        <v>1366</v>
      </c>
      <c r="AB81" s="869"/>
      <c r="AC81" s="869"/>
      <c r="AD81" s="869"/>
      <c r="AE81" s="869"/>
      <c r="AF81" s="869"/>
      <c r="AG81" s="869"/>
      <c r="AH81" s="869"/>
      <c r="AI81" s="870" t="s">
        <v>1367</v>
      </c>
      <c r="AJ81" s="871" t="str">
        <f>IF(AG82="","OK",_xlfn.IFS(AG80=AH80="休","OK",AJ79&gt;=2,"OK",AJ79&gt;=2-AK75,"OK",AJ79&lt;2,"NG"))</f>
        <v>NG</v>
      </c>
      <c r="AK81" s="863"/>
      <c r="AL81" s="861"/>
      <c r="AM81" s="868" t="s">
        <v>1366</v>
      </c>
      <c r="AN81" s="869"/>
      <c r="AO81" s="869"/>
      <c r="AP81" s="869"/>
      <c r="AQ81" s="869"/>
      <c r="AR81" s="869"/>
      <c r="AS81" s="869"/>
      <c r="AT81" s="869"/>
      <c r="AU81" s="870" t="s">
        <v>1367</v>
      </c>
      <c r="AV81" s="871" t="str">
        <f>IF(AS82="","OK",_xlfn.IFS(AS80=AT80="休","OK",AV79&gt;=2,"OK",AV79&gt;=2-AW75,"OK",AV79&lt;2,"NG"))</f>
        <v>NG</v>
      </c>
      <c r="AW81" s="863"/>
      <c r="AZ81" s="868" t="s">
        <v>1366</v>
      </c>
      <c r="BA81" s="869"/>
      <c r="BB81" s="869"/>
      <c r="BC81" s="869"/>
      <c r="BD81" s="869"/>
      <c r="BE81" s="869"/>
      <c r="BF81" s="869"/>
      <c r="BG81" s="869"/>
      <c r="BH81" s="870" t="s">
        <v>1367</v>
      </c>
      <c r="BI81" s="871" t="str">
        <f>IF(BF82="","OK",_xlfn.IFS(BF80=BG80="休","OK",BI79&gt;=2,"OK",BI79&gt;=2-BJ75,"OK",BI79&lt;2,"NG"))</f>
        <v>NG</v>
      </c>
      <c r="BJ81" s="863"/>
      <c r="BK81" s="861"/>
      <c r="BL81" s="868" t="s">
        <v>1366</v>
      </c>
      <c r="BM81" s="869"/>
      <c r="BN81" s="869"/>
      <c r="BO81" s="869"/>
      <c r="BP81" s="869"/>
      <c r="BQ81" s="869"/>
      <c r="BR81" s="869"/>
      <c r="BS81" s="869"/>
      <c r="BT81" s="870" t="s">
        <v>1367</v>
      </c>
      <c r="BU81" s="871" t="str">
        <f>IF(BR82="","OK",_xlfn.IFS(BR80=BS80="休","OK",BU79&gt;=2,"OK",BU79&gt;=2-BV75,"OK",BU79&lt;2,"NG"))</f>
        <v>NG</v>
      </c>
      <c r="BV81" s="863"/>
      <c r="BY81" s="868" t="s">
        <v>1366</v>
      </c>
      <c r="BZ81" s="869"/>
      <c r="CA81" s="869"/>
      <c r="CB81" s="869"/>
      <c r="CC81" s="869"/>
      <c r="CD81" s="869"/>
      <c r="CE81" s="869"/>
      <c r="CF81" s="869"/>
      <c r="CG81" s="870" t="s">
        <v>1367</v>
      </c>
      <c r="CH81" s="871" t="str">
        <f>IF(CE82="","OK",_xlfn.IFS(CE80=CF80="休","OK",CH79&gt;=2,"OK",CH79&gt;=2-CI75,"OK",CH79&lt;2,"NG"))</f>
        <v>OK</v>
      </c>
      <c r="CI81" s="863"/>
      <c r="CJ81" s="861"/>
      <c r="CK81" s="868" t="s">
        <v>1366</v>
      </c>
      <c r="CL81" s="869"/>
      <c r="CM81" s="869"/>
      <c r="CN81" s="869"/>
      <c r="CO81" s="869"/>
      <c r="CP81" s="869"/>
      <c r="CQ81" s="869"/>
      <c r="CR81" s="869"/>
      <c r="CS81" s="870" t="s">
        <v>1367</v>
      </c>
      <c r="CT81" s="871" t="str">
        <f>IF(CQ82="","OK",_xlfn.IFS(CQ80=CR80="休","OK",CT79&gt;=2,"OK",CT79&gt;=2-CU75,"OK",CT79&lt;2,"NG"))</f>
        <v>OK</v>
      </c>
      <c r="CU81" s="863"/>
    </row>
    <row r="82" spans="1:100" hidden="1">
      <c r="C82" s="872" t="str">
        <f>IF(C74="","",IF(C79="","通常",IF(C79="　","通常",C79)))</f>
        <v>通常</v>
      </c>
      <c r="D82" s="872" t="str">
        <f t="shared" ref="D82:I82" si="419">IF(D74="","",IF(D79="","通常",IF(D79="　","通常",D79)))</f>
        <v>通常</v>
      </c>
      <c r="E82" s="872" t="str">
        <f t="shared" si="419"/>
        <v>通常</v>
      </c>
      <c r="F82" s="872" t="str">
        <f t="shared" si="419"/>
        <v>通常</v>
      </c>
      <c r="G82" s="872" t="str">
        <f t="shared" si="419"/>
        <v>通常</v>
      </c>
      <c r="H82" s="872" t="str">
        <f t="shared" si="419"/>
        <v>通常</v>
      </c>
      <c r="I82" s="872" t="str">
        <f t="shared" si="419"/>
        <v>通常</v>
      </c>
      <c r="J82" s="873"/>
      <c r="K82" s="863"/>
      <c r="L82" s="863"/>
      <c r="M82" s="861"/>
      <c r="O82" s="872" t="str">
        <f>IF(O74="","",IF(O79="","通常",IF(O79="　","通常",O79)))</f>
        <v>通常</v>
      </c>
      <c r="P82" s="872" t="str">
        <f t="shared" ref="P82:U82" si="420">IF(P74="","",IF(P79="","通常",IF(P79="　","通常",P79)))</f>
        <v>通常</v>
      </c>
      <c r="Q82" s="872" t="str">
        <f t="shared" si="420"/>
        <v>通常</v>
      </c>
      <c r="R82" s="872" t="str">
        <f t="shared" si="420"/>
        <v>通常</v>
      </c>
      <c r="S82" s="872" t="str">
        <f t="shared" si="420"/>
        <v>通常</v>
      </c>
      <c r="T82" s="872" t="str">
        <f t="shared" si="420"/>
        <v>通常</v>
      </c>
      <c r="U82" s="872" t="str">
        <f t="shared" si="420"/>
        <v>通常</v>
      </c>
      <c r="V82" s="873"/>
      <c r="W82" s="863"/>
      <c r="X82" s="863"/>
      <c r="AB82" s="872" t="str">
        <f>IF(AB74="","",IF(AB79="","通常",IF(AB79="　","通常",AB79)))</f>
        <v>通常</v>
      </c>
      <c r="AC82" s="872" t="str">
        <f t="shared" ref="AC82:AH82" si="421">IF(AC74="","",IF(AC79="","通常",IF(AC79="　","通常",AC79)))</f>
        <v>通常</v>
      </c>
      <c r="AD82" s="872" t="str">
        <f t="shared" si="421"/>
        <v>通常</v>
      </c>
      <c r="AE82" s="872" t="str">
        <f t="shared" si="421"/>
        <v>通常</v>
      </c>
      <c r="AF82" s="872" t="str">
        <f t="shared" si="421"/>
        <v>通常</v>
      </c>
      <c r="AG82" s="872" t="str">
        <f t="shared" si="421"/>
        <v>通常</v>
      </c>
      <c r="AH82" s="872" t="str">
        <f t="shared" si="421"/>
        <v>通常</v>
      </c>
      <c r="AI82" s="873"/>
      <c r="AJ82" s="863"/>
      <c r="AK82" s="863"/>
      <c r="AL82" s="861"/>
      <c r="AN82" s="872" t="str">
        <f>IF(AN74="","",IF(AN79="","通常",IF(AN79="　","通常",AN79)))</f>
        <v>通常</v>
      </c>
      <c r="AO82" s="872" t="str">
        <f t="shared" ref="AO82:AT82" si="422">IF(AO74="","",IF(AO79="","通常",IF(AO79="　","通常",AO79)))</f>
        <v>通常</v>
      </c>
      <c r="AP82" s="872" t="str">
        <f t="shared" si="422"/>
        <v>通常</v>
      </c>
      <c r="AQ82" s="872" t="str">
        <f t="shared" si="422"/>
        <v>通常</v>
      </c>
      <c r="AR82" s="872" t="str">
        <f t="shared" si="422"/>
        <v>通常</v>
      </c>
      <c r="AS82" s="872" t="str">
        <f t="shared" si="422"/>
        <v>通常</v>
      </c>
      <c r="AT82" s="872" t="str">
        <f t="shared" si="422"/>
        <v>通常</v>
      </c>
      <c r="AU82" s="873"/>
      <c r="AV82" s="863"/>
      <c r="AW82" s="863"/>
      <c r="BA82" s="872" t="str">
        <f>IF(BA74="","",IF(BA79="","通常",IF(BA79="　","通常",BA79)))</f>
        <v>通常</v>
      </c>
      <c r="BB82" s="872" t="str">
        <f t="shared" ref="BB82:BG82" si="423">IF(BB74="","",IF(BB79="","通常",IF(BB79="　","通常",BB79)))</f>
        <v>通常</v>
      </c>
      <c r="BC82" s="872" t="str">
        <f t="shared" si="423"/>
        <v>通常</v>
      </c>
      <c r="BD82" s="872" t="str">
        <f t="shared" si="423"/>
        <v>通常</v>
      </c>
      <c r="BE82" s="872" t="str">
        <f t="shared" si="423"/>
        <v>通常</v>
      </c>
      <c r="BF82" s="872" t="str">
        <f t="shared" si="423"/>
        <v>通常</v>
      </c>
      <c r="BG82" s="872" t="str">
        <f t="shared" si="423"/>
        <v>通常</v>
      </c>
      <c r="BH82" s="873"/>
      <c r="BI82" s="863"/>
      <c r="BJ82" s="863"/>
      <c r="BK82" s="861"/>
      <c r="BM82" s="872" t="str">
        <f>IF(BM74="","",IF(BM79="","通常",IF(BM79="　","通常",BM79)))</f>
        <v>通常</v>
      </c>
      <c r="BN82" s="872" t="str">
        <f t="shared" ref="BN82:BS82" si="424">IF(BN74="","",IF(BN79="","通常",IF(BN79="　","通常",BN79)))</f>
        <v>通常</v>
      </c>
      <c r="BO82" s="872" t="str">
        <f t="shared" si="424"/>
        <v>通常</v>
      </c>
      <c r="BP82" s="872" t="str">
        <f t="shared" si="424"/>
        <v>通常</v>
      </c>
      <c r="BQ82" s="872" t="str">
        <f t="shared" si="424"/>
        <v>通常</v>
      </c>
      <c r="BR82" s="872" t="str">
        <f t="shared" si="424"/>
        <v>通常</v>
      </c>
      <c r="BS82" s="872" t="str">
        <f t="shared" si="424"/>
        <v>通常</v>
      </c>
      <c r="BT82" s="873"/>
      <c r="BU82" s="863"/>
      <c r="BV82" s="863"/>
      <c r="BZ82" s="872" t="str">
        <f>IF(BZ74="","",IF(BZ79="","通常",IF(BZ79="　","通常",BZ79)))</f>
        <v>通常</v>
      </c>
      <c r="CA82" s="872" t="str">
        <f t="shared" ref="CA82:CF82" si="425">IF(CA74="","",IF(CA79="","通常",IF(CA79="　","通常",CA79)))</f>
        <v>通常</v>
      </c>
      <c r="CB82" s="872" t="str">
        <f t="shared" si="425"/>
        <v>通常</v>
      </c>
      <c r="CC82" s="872" t="str">
        <f t="shared" si="425"/>
        <v/>
      </c>
      <c r="CD82" s="872" t="str">
        <f t="shared" si="425"/>
        <v/>
      </c>
      <c r="CE82" s="872" t="str">
        <f t="shared" si="425"/>
        <v/>
      </c>
      <c r="CF82" s="872" t="str">
        <f t="shared" si="425"/>
        <v/>
      </c>
      <c r="CG82" s="873"/>
      <c r="CH82" s="863"/>
      <c r="CI82" s="863"/>
      <c r="CJ82" s="861"/>
      <c r="CL82" s="872" t="str">
        <f>IF(CL74="","",IF(CL79="","通常",IF(CL79="　","通常",CL79)))</f>
        <v/>
      </c>
      <c r="CM82" s="872" t="str">
        <f t="shared" ref="CM82:CR82" si="426">IF(CM74="","",IF(CM79="","通常",IF(CM79="　","通常",CM79)))</f>
        <v/>
      </c>
      <c r="CN82" s="872" t="str">
        <f t="shared" si="426"/>
        <v/>
      </c>
      <c r="CO82" s="872" t="str">
        <f t="shared" si="426"/>
        <v/>
      </c>
      <c r="CP82" s="872" t="str">
        <f t="shared" si="426"/>
        <v/>
      </c>
      <c r="CQ82" s="872" t="str">
        <f t="shared" si="426"/>
        <v/>
      </c>
      <c r="CR82" s="872" t="str">
        <f t="shared" si="426"/>
        <v/>
      </c>
      <c r="CS82" s="873"/>
      <c r="CT82" s="863"/>
      <c r="CU82" s="863"/>
    </row>
    <row r="83" spans="1:100" hidden="1">
      <c r="C83" s="872" t="str">
        <f>IF(C74="","",IF(C79="","通常実績",IF(C79="　","通常実績",C79)))</f>
        <v>通常実績</v>
      </c>
      <c r="D83" s="872" t="str">
        <f t="shared" ref="D83:I83" si="427">IF(D74="","",IF(D79="","通常実績",IF(D79="　","通常実績",D79)))</f>
        <v>通常実績</v>
      </c>
      <c r="E83" s="872" t="str">
        <f t="shared" si="427"/>
        <v>通常実績</v>
      </c>
      <c r="F83" s="872" t="str">
        <f t="shared" si="427"/>
        <v>通常実績</v>
      </c>
      <c r="G83" s="872" t="str">
        <f t="shared" si="427"/>
        <v>通常実績</v>
      </c>
      <c r="H83" s="872" t="str">
        <f t="shared" si="427"/>
        <v>通常実績</v>
      </c>
      <c r="I83" s="872" t="str">
        <f t="shared" si="427"/>
        <v>通常実績</v>
      </c>
      <c r="J83" s="873"/>
      <c r="K83" s="863"/>
      <c r="L83" s="863"/>
      <c r="M83" s="861"/>
      <c r="O83" s="872" t="str">
        <f>IF(O74="","",IF(O79="","通常実績",IF(O79="　","通常実績",O79)))</f>
        <v>通常実績</v>
      </c>
      <c r="P83" s="872" t="str">
        <f t="shared" ref="P83:U83" si="428">IF(P74="","",IF(P79="","通常実績",IF(P79="　","通常実績",P79)))</f>
        <v>通常実績</v>
      </c>
      <c r="Q83" s="872" t="str">
        <f t="shared" si="428"/>
        <v>通常実績</v>
      </c>
      <c r="R83" s="872" t="str">
        <f t="shared" si="428"/>
        <v>通常実績</v>
      </c>
      <c r="S83" s="872" t="str">
        <f t="shared" si="428"/>
        <v>通常実績</v>
      </c>
      <c r="T83" s="872" t="str">
        <f t="shared" si="428"/>
        <v>通常実績</v>
      </c>
      <c r="U83" s="872" t="str">
        <f t="shared" si="428"/>
        <v>通常実績</v>
      </c>
      <c r="V83" s="873"/>
      <c r="W83" s="863"/>
      <c r="X83" s="863"/>
      <c r="AB83" s="872" t="str">
        <f>IF(AB74="","",IF(AB79="","通常実績",IF(AB79="　","通常実績",AB79)))</f>
        <v>通常実績</v>
      </c>
      <c r="AC83" s="872" t="str">
        <f t="shared" ref="AC83:AH83" si="429">IF(AC74="","",IF(AC79="","通常実績",IF(AC79="　","通常実績",AC79)))</f>
        <v>通常実績</v>
      </c>
      <c r="AD83" s="872" t="str">
        <f t="shared" si="429"/>
        <v>通常実績</v>
      </c>
      <c r="AE83" s="872" t="str">
        <f t="shared" si="429"/>
        <v>通常実績</v>
      </c>
      <c r="AF83" s="872" t="str">
        <f t="shared" si="429"/>
        <v>通常実績</v>
      </c>
      <c r="AG83" s="872" t="str">
        <f t="shared" si="429"/>
        <v>通常実績</v>
      </c>
      <c r="AH83" s="872" t="str">
        <f t="shared" si="429"/>
        <v>通常実績</v>
      </c>
      <c r="AI83" s="873"/>
      <c r="AJ83" s="863"/>
      <c r="AK83" s="863"/>
      <c r="AL83" s="861"/>
      <c r="AN83" s="872" t="str">
        <f>IF(AN74="","",IF(AN79="","通常実績",IF(AN79="　","通常実績",AN79)))</f>
        <v>通常実績</v>
      </c>
      <c r="AO83" s="872" t="str">
        <f t="shared" ref="AO83:AT83" si="430">IF(AO74="","",IF(AO79="","通常実績",IF(AO79="　","通常実績",AO79)))</f>
        <v>通常実績</v>
      </c>
      <c r="AP83" s="872" t="str">
        <f t="shared" si="430"/>
        <v>通常実績</v>
      </c>
      <c r="AQ83" s="872" t="str">
        <f t="shared" si="430"/>
        <v>通常実績</v>
      </c>
      <c r="AR83" s="872" t="str">
        <f t="shared" si="430"/>
        <v>通常実績</v>
      </c>
      <c r="AS83" s="872" t="str">
        <f t="shared" si="430"/>
        <v>通常実績</v>
      </c>
      <c r="AT83" s="872" t="str">
        <f t="shared" si="430"/>
        <v>通常実績</v>
      </c>
      <c r="AU83" s="873"/>
      <c r="AV83" s="863"/>
      <c r="AW83" s="863"/>
      <c r="BA83" s="872" t="str">
        <f>IF(BA74="","",IF(BA79="","通常実績",IF(BA79="　","通常実績",BA79)))</f>
        <v>通常実績</v>
      </c>
      <c r="BB83" s="872" t="str">
        <f t="shared" ref="BB83:BG83" si="431">IF(BB74="","",IF(BB79="","通常実績",IF(BB79="　","通常実績",BB79)))</f>
        <v>通常実績</v>
      </c>
      <c r="BC83" s="872" t="str">
        <f t="shared" si="431"/>
        <v>通常実績</v>
      </c>
      <c r="BD83" s="872" t="str">
        <f t="shared" si="431"/>
        <v>通常実績</v>
      </c>
      <c r="BE83" s="872" t="str">
        <f t="shared" si="431"/>
        <v>通常実績</v>
      </c>
      <c r="BF83" s="872" t="str">
        <f t="shared" si="431"/>
        <v>通常実績</v>
      </c>
      <c r="BG83" s="872" t="str">
        <f t="shared" si="431"/>
        <v>通常実績</v>
      </c>
      <c r="BH83" s="873"/>
      <c r="BI83" s="863"/>
      <c r="BJ83" s="863"/>
      <c r="BK83" s="861"/>
      <c r="BM83" s="872" t="str">
        <f>IF(BM74="","",IF(BM79="","通常実績",IF(BM79="　","通常実績",BM79)))</f>
        <v>通常実績</v>
      </c>
      <c r="BN83" s="872" t="str">
        <f t="shared" ref="BN83:BS83" si="432">IF(BN74="","",IF(BN79="","通常実績",IF(BN79="　","通常実績",BN79)))</f>
        <v>通常実績</v>
      </c>
      <c r="BO83" s="872" t="str">
        <f t="shared" si="432"/>
        <v>通常実績</v>
      </c>
      <c r="BP83" s="872" t="str">
        <f t="shared" si="432"/>
        <v>通常実績</v>
      </c>
      <c r="BQ83" s="872" t="str">
        <f t="shared" si="432"/>
        <v>通常実績</v>
      </c>
      <c r="BR83" s="872" t="str">
        <f t="shared" si="432"/>
        <v>通常実績</v>
      </c>
      <c r="BS83" s="872" t="str">
        <f t="shared" si="432"/>
        <v>通常実績</v>
      </c>
      <c r="BT83" s="873"/>
      <c r="BU83" s="863"/>
      <c r="BV83" s="863"/>
      <c r="BZ83" s="872" t="str">
        <f>IF(BZ74="","",IF(BZ79="","通常実績",IF(BZ79="　","通常実績",BZ79)))</f>
        <v>通常実績</v>
      </c>
      <c r="CA83" s="872" t="str">
        <f t="shared" ref="CA83:CF83" si="433">IF(CA74="","",IF(CA79="","通常実績",IF(CA79="　","通常実績",CA79)))</f>
        <v>通常実績</v>
      </c>
      <c r="CB83" s="872" t="str">
        <f t="shared" si="433"/>
        <v>通常実績</v>
      </c>
      <c r="CC83" s="872" t="str">
        <f t="shared" si="433"/>
        <v/>
      </c>
      <c r="CD83" s="872" t="str">
        <f t="shared" si="433"/>
        <v/>
      </c>
      <c r="CE83" s="872" t="str">
        <f t="shared" si="433"/>
        <v/>
      </c>
      <c r="CF83" s="872" t="str">
        <f t="shared" si="433"/>
        <v/>
      </c>
      <c r="CG83" s="873"/>
      <c r="CH83" s="863"/>
      <c r="CI83" s="863"/>
      <c r="CJ83" s="861"/>
      <c r="CL83" s="872" t="str">
        <f>IF(CL74="","",IF(CL79="","通常実績",IF(CL79="　","通常実績",CL79)))</f>
        <v/>
      </c>
      <c r="CM83" s="872" t="str">
        <f t="shared" ref="CM83:CR83" si="434">IF(CM74="","",IF(CM79="","通常実績",IF(CM79="　","通常実績",CM79)))</f>
        <v/>
      </c>
      <c r="CN83" s="872" t="str">
        <f t="shared" si="434"/>
        <v/>
      </c>
      <c r="CO83" s="872" t="str">
        <f t="shared" si="434"/>
        <v/>
      </c>
      <c r="CP83" s="872" t="str">
        <f t="shared" si="434"/>
        <v/>
      </c>
      <c r="CQ83" s="872" t="str">
        <f t="shared" si="434"/>
        <v/>
      </c>
      <c r="CR83" s="872" t="str">
        <f t="shared" si="434"/>
        <v/>
      </c>
      <c r="CS83" s="873"/>
      <c r="CT83" s="863"/>
      <c r="CU83" s="863"/>
    </row>
    <row r="84" spans="1:100">
      <c r="C84" s="874"/>
      <c r="D84" s="874"/>
      <c r="E84" s="874"/>
      <c r="F84" s="874"/>
      <c r="G84" s="874"/>
      <c r="H84" s="874"/>
      <c r="I84" s="874"/>
      <c r="J84" s="834"/>
      <c r="M84" s="834"/>
      <c r="N84" s="834"/>
      <c r="O84" s="834"/>
      <c r="P84" s="834"/>
      <c r="Q84" s="834"/>
      <c r="R84" s="834"/>
      <c r="S84" s="834"/>
      <c r="T84" s="834"/>
      <c r="U84" s="834"/>
      <c r="V84" s="834"/>
      <c r="W84" s="834"/>
      <c r="AA84" s="834"/>
      <c r="AB84" s="834"/>
      <c r="AC84" s="834"/>
      <c r="AD84" s="834"/>
      <c r="AE84" s="834"/>
      <c r="AF84" s="834"/>
      <c r="AG84" s="834"/>
      <c r="AH84" s="834"/>
      <c r="AI84" s="834"/>
      <c r="AJ84" s="834"/>
      <c r="AL84" s="834"/>
      <c r="AM84" s="834"/>
      <c r="AN84" s="834"/>
      <c r="AO84" s="834"/>
      <c r="AP84" s="834"/>
      <c r="AQ84" s="834"/>
      <c r="AR84" s="834"/>
      <c r="AS84" s="834"/>
      <c r="AT84" s="834"/>
      <c r="AU84" s="834"/>
      <c r="AV84" s="834"/>
      <c r="AZ84" s="834"/>
      <c r="BA84" s="834"/>
      <c r="BB84" s="834"/>
      <c r="BC84" s="834"/>
      <c r="BD84" s="834"/>
      <c r="BE84" s="834"/>
      <c r="BF84" s="834"/>
      <c r="BG84" s="834"/>
      <c r="BH84" s="834"/>
      <c r="BI84" s="834"/>
      <c r="BK84" s="834"/>
      <c r="BL84" s="834"/>
      <c r="BM84" s="834"/>
      <c r="BN84" s="834"/>
      <c r="BO84" s="834"/>
      <c r="BP84" s="834"/>
      <c r="BQ84" s="834"/>
      <c r="BR84" s="834"/>
      <c r="BS84" s="834"/>
      <c r="BT84" s="834"/>
      <c r="BU84" s="834"/>
      <c r="BY84" s="834"/>
      <c r="BZ84" s="834"/>
      <c r="CA84" s="834"/>
      <c r="CB84" s="834"/>
      <c r="CC84" s="834"/>
      <c r="CD84" s="834"/>
      <c r="CE84" s="834"/>
      <c r="CF84" s="834"/>
      <c r="CG84" s="834"/>
      <c r="CH84" s="834"/>
      <c r="CJ84" s="834"/>
      <c r="CK84" s="834"/>
      <c r="CL84" s="834"/>
      <c r="CM84" s="834"/>
      <c r="CN84" s="834"/>
      <c r="CO84" s="834"/>
      <c r="CP84" s="834"/>
      <c r="CQ84" s="834"/>
      <c r="CR84" s="834"/>
      <c r="CS84" s="834"/>
      <c r="CT84" s="834"/>
    </row>
    <row r="85" spans="1:100" ht="13" hidden="1" customHeight="1" outlineLevel="1">
      <c r="A85" s="845"/>
      <c r="B85" s="844"/>
      <c r="C85" s="845">
        <f>YEAR(I71+1)</f>
        <v>2026</v>
      </c>
      <c r="D85" s="845">
        <f>MONTH(I71+1)</f>
        <v>5</v>
      </c>
      <c r="E85" s="847">
        <f>DAY(I71+1)</f>
        <v>4</v>
      </c>
      <c r="F85" s="846">
        <f>DATE(C85,D85,DAY(E85))</f>
        <v>46146</v>
      </c>
      <c r="G85" s="844"/>
      <c r="H85" s="844"/>
      <c r="I85" s="845"/>
      <c r="J85" s="844"/>
      <c r="K85" s="844"/>
      <c r="L85" s="844"/>
      <c r="M85" s="844"/>
      <c r="N85" s="844"/>
      <c r="O85" s="845">
        <f>YEAR(U71+1)</f>
        <v>2026</v>
      </c>
      <c r="P85" s="845">
        <f>MONTH(U71+1)</f>
        <v>6</v>
      </c>
      <c r="Q85" s="847">
        <f>DAY(U71+1)</f>
        <v>29</v>
      </c>
      <c r="R85" s="846">
        <f>DATE(O85,P85,DAY(Q85))</f>
        <v>46202</v>
      </c>
      <c r="S85" s="844"/>
      <c r="T85" s="844"/>
      <c r="U85" s="845"/>
      <c r="V85" s="844"/>
      <c r="W85" s="844"/>
      <c r="X85" s="844"/>
      <c r="Y85" s="845"/>
      <c r="Z85" s="845"/>
      <c r="AA85" s="844"/>
      <c r="AB85" s="845">
        <f>YEAR(AH71+1)</f>
        <v>2026</v>
      </c>
      <c r="AC85" s="845">
        <f>MONTH(AH71+1)</f>
        <v>8</v>
      </c>
      <c r="AD85" s="847">
        <f>DAY(AH71+1)</f>
        <v>24</v>
      </c>
      <c r="AE85" s="846">
        <f>DATE(AB85,AC85,DAY(AD85))</f>
        <v>46258</v>
      </c>
      <c r="AF85" s="844"/>
      <c r="AG85" s="844"/>
      <c r="AH85" s="845"/>
      <c r="AI85" s="844"/>
      <c r="AJ85" s="844"/>
      <c r="AK85" s="844"/>
      <c r="AL85" s="844"/>
      <c r="AM85" s="844"/>
      <c r="AN85" s="845">
        <f>YEAR(AT71+1)</f>
        <v>2026</v>
      </c>
      <c r="AO85" s="845">
        <f>MONTH(AT71+1)</f>
        <v>10</v>
      </c>
      <c r="AP85" s="847">
        <f>DAY(AT71+1)</f>
        <v>19</v>
      </c>
      <c r="AQ85" s="846">
        <f>DATE(AN85,AO85,DAY(AP85))</f>
        <v>46314</v>
      </c>
      <c r="AR85" s="844"/>
      <c r="AS85" s="844"/>
      <c r="AT85" s="845"/>
      <c r="AU85" s="844"/>
      <c r="AV85" s="844"/>
      <c r="AW85" s="844"/>
      <c r="AX85" s="845"/>
      <c r="AY85" s="845"/>
      <c r="AZ85" s="844"/>
      <c r="BA85" s="845">
        <f>YEAR(BG71+1)</f>
        <v>2026</v>
      </c>
      <c r="BB85" s="845">
        <f>MONTH(BG71+1)</f>
        <v>12</v>
      </c>
      <c r="BC85" s="847">
        <f>DAY(BG71+1)</f>
        <v>14</v>
      </c>
      <c r="BD85" s="846">
        <f>DATE(BA85,BB85,DAY(BC85))</f>
        <v>46370</v>
      </c>
      <c r="BE85" s="844"/>
      <c r="BF85" s="844"/>
      <c r="BG85" s="845"/>
      <c r="BH85" s="844"/>
      <c r="BI85" s="844"/>
      <c r="BJ85" s="844"/>
      <c r="BK85" s="844"/>
      <c r="BL85" s="844"/>
      <c r="BM85" s="845">
        <f>YEAR(BS71+1)</f>
        <v>2027</v>
      </c>
      <c r="BN85" s="845">
        <f>MONTH(BS71+1)</f>
        <v>2</v>
      </c>
      <c r="BO85" s="847">
        <f>DAY(BS71+1)</f>
        <v>8</v>
      </c>
      <c r="BP85" s="846">
        <f>DATE(BM85,BN85,DAY(BO85))</f>
        <v>46426</v>
      </c>
      <c r="BQ85" s="844"/>
      <c r="BR85" s="844"/>
      <c r="BS85" s="845"/>
      <c r="BT85" s="844"/>
      <c r="BU85" s="844"/>
      <c r="BV85" s="844"/>
      <c r="BW85" s="845"/>
      <c r="BX85" s="845"/>
      <c r="BY85" s="844"/>
      <c r="BZ85" s="845">
        <f>YEAR(CF71+1)</f>
        <v>2027</v>
      </c>
      <c r="CA85" s="845">
        <f>MONTH(CF71+1)</f>
        <v>4</v>
      </c>
      <c r="CB85" s="847">
        <f>DAY(CF71+1)</f>
        <v>5</v>
      </c>
      <c r="CC85" s="846">
        <f>DATE(BZ85,CA85,DAY(CB85))</f>
        <v>46482</v>
      </c>
      <c r="CD85" s="844"/>
      <c r="CE85" s="844"/>
      <c r="CF85" s="845"/>
      <c r="CG85" s="844"/>
      <c r="CH85" s="844"/>
      <c r="CI85" s="844"/>
      <c r="CJ85" s="844"/>
      <c r="CK85" s="844"/>
      <c r="CL85" s="845">
        <f>YEAR(CR71+1)</f>
        <v>2027</v>
      </c>
      <c r="CM85" s="845">
        <f>MONTH(CR71+1)</f>
        <v>5</v>
      </c>
      <c r="CN85" s="847">
        <f>DAY(CR71+1)</f>
        <v>31</v>
      </c>
      <c r="CO85" s="846">
        <f>DATE(CL85,CM85,DAY(CN85))</f>
        <v>46538</v>
      </c>
      <c r="CP85" s="844"/>
      <c r="CQ85" s="844"/>
      <c r="CR85" s="845"/>
      <c r="CS85" s="844"/>
      <c r="CT85" s="844"/>
      <c r="CU85" s="844"/>
      <c r="CV85" s="845"/>
    </row>
    <row r="86" spans="1:100" ht="13" hidden="1" customHeight="1" outlineLevel="1">
      <c r="A86" s="849"/>
      <c r="B86" s="848"/>
      <c r="C86" s="849">
        <f>I71+1</f>
        <v>46146</v>
      </c>
      <c r="D86" s="849">
        <f t="shared" ref="D86:I86" si="435">C86+1</f>
        <v>46147</v>
      </c>
      <c r="E86" s="849">
        <f t="shared" si="435"/>
        <v>46148</v>
      </c>
      <c r="F86" s="849">
        <f t="shared" si="435"/>
        <v>46149</v>
      </c>
      <c r="G86" s="849">
        <f t="shared" si="435"/>
        <v>46150</v>
      </c>
      <c r="H86" s="849">
        <f t="shared" si="435"/>
        <v>46151</v>
      </c>
      <c r="I86" s="849">
        <f t="shared" si="435"/>
        <v>46152</v>
      </c>
      <c r="J86" s="848"/>
      <c r="K86" s="848"/>
      <c r="L86" s="848"/>
      <c r="M86" s="848"/>
      <c r="N86" s="848"/>
      <c r="O86" s="849">
        <f>U71+1</f>
        <v>46202</v>
      </c>
      <c r="P86" s="849">
        <f t="shared" ref="P86:U86" si="436">O86+1</f>
        <v>46203</v>
      </c>
      <c r="Q86" s="849">
        <f t="shared" si="436"/>
        <v>46204</v>
      </c>
      <c r="R86" s="849">
        <f t="shared" si="436"/>
        <v>46205</v>
      </c>
      <c r="S86" s="849">
        <f t="shared" si="436"/>
        <v>46206</v>
      </c>
      <c r="T86" s="849">
        <f t="shared" si="436"/>
        <v>46207</v>
      </c>
      <c r="U86" s="849">
        <f t="shared" si="436"/>
        <v>46208</v>
      </c>
      <c r="V86" s="848"/>
      <c r="W86" s="848"/>
      <c r="X86" s="848"/>
      <c r="Y86" s="849"/>
      <c r="Z86" s="849"/>
      <c r="AA86" s="848"/>
      <c r="AB86" s="849">
        <f>AH71+1</f>
        <v>46258</v>
      </c>
      <c r="AC86" s="849">
        <f t="shared" ref="AC86:AH86" si="437">AB86+1</f>
        <v>46259</v>
      </c>
      <c r="AD86" s="849">
        <f t="shared" si="437"/>
        <v>46260</v>
      </c>
      <c r="AE86" s="849">
        <f t="shared" si="437"/>
        <v>46261</v>
      </c>
      <c r="AF86" s="849">
        <f t="shared" si="437"/>
        <v>46262</v>
      </c>
      <c r="AG86" s="849">
        <f t="shared" si="437"/>
        <v>46263</v>
      </c>
      <c r="AH86" s="849">
        <f t="shared" si="437"/>
        <v>46264</v>
      </c>
      <c r="AI86" s="848"/>
      <c r="AJ86" s="848"/>
      <c r="AK86" s="848"/>
      <c r="AL86" s="848"/>
      <c r="AM86" s="848"/>
      <c r="AN86" s="849">
        <f>AT71+1</f>
        <v>46314</v>
      </c>
      <c r="AO86" s="849">
        <f t="shared" ref="AO86:AT86" si="438">AN86+1</f>
        <v>46315</v>
      </c>
      <c r="AP86" s="849">
        <f t="shared" si="438"/>
        <v>46316</v>
      </c>
      <c r="AQ86" s="849">
        <f t="shared" si="438"/>
        <v>46317</v>
      </c>
      <c r="AR86" s="849">
        <f t="shared" si="438"/>
        <v>46318</v>
      </c>
      <c r="AS86" s="849">
        <f t="shared" si="438"/>
        <v>46319</v>
      </c>
      <c r="AT86" s="849">
        <f t="shared" si="438"/>
        <v>46320</v>
      </c>
      <c r="AU86" s="848"/>
      <c r="AV86" s="848"/>
      <c r="AW86" s="848"/>
      <c r="AX86" s="849"/>
      <c r="AY86" s="849"/>
      <c r="AZ86" s="848"/>
      <c r="BA86" s="849">
        <f>BG71+1</f>
        <v>46370</v>
      </c>
      <c r="BB86" s="849">
        <f t="shared" ref="BB86:BG86" si="439">BA86+1</f>
        <v>46371</v>
      </c>
      <c r="BC86" s="849">
        <f t="shared" si="439"/>
        <v>46372</v>
      </c>
      <c r="BD86" s="849">
        <f t="shared" si="439"/>
        <v>46373</v>
      </c>
      <c r="BE86" s="849">
        <f t="shared" si="439"/>
        <v>46374</v>
      </c>
      <c r="BF86" s="849">
        <f t="shared" si="439"/>
        <v>46375</v>
      </c>
      <c r="BG86" s="849">
        <f t="shared" si="439"/>
        <v>46376</v>
      </c>
      <c r="BH86" s="848"/>
      <c r="BI86" s="848"/>
      <c r="BJ86" s="848"/>
      <c r="BK86" s="848"/>
      <c r="BL86" s="848"/>
      <c r="BM86" s="849">
        <f>BS71+1</f>
        <v>46426</v>
      </c>
      <c r="BN86" s="849">
        <f t="shared" ref="BN86:BS86" si="440">BM86+1</f>
        <v>46427</v>
      </c>
      <c r="BO86" s="849">
        <f t="shared" si="440"/>
        <v>46428</v>
      </c>
      <c r="BP86" s="849">
        <f t="shared" si="440"/>
        <v>46429</v>
      </c>
      <c r="BQ86" s="849">
        <f t="shared" si="440"/>
        <v>46430</v>
      </c>
      <c r="BR86" s="849">
        <f t="shared" si="440"/>
        <v>46431</v>
      </c>
      <c r="BS86" s="849">
        <f t="shared" si="440"/>
        <v>46432</v>
      </c>
      <c r="BT86" s="848"/>
      <c r="BU86" s="848"/>
      <c r="BV86" s="848"/>
      <c r="BW86" s="849"/>
      <c r="BX86" s="849"/>
      <c r="BY86" s="848"/>
      <c r="BZ86" s="849">
        <f>CF71+1</f>
        <v>46482</v>
      </c>
      <c r="CA86" s="849">
        <f t="shared" ref="CA86:CF86" si="441">BZ86+1</f>
        <v>46483</v>
      </c>
      <c r="CB86" s="849">
        <f t="shared" si="441"/>
        <v>46484</v>
      </c>
      <c r="CC86" s="849">
        <f t="shared" si="441"/>
        <v>46485</v>
      </c>
      <c r="CD86" s="849">
        <f t="shared" si="441"/>
        <v>46486</v>
      </c>
      <c r="CE86" s="849">
        <f t="shared" si="441"/>
        <v>46487</v>
      </c>
      <c r="CF86" s="849">
        <f t="shared" si="441"/>
        <v>46488</v>
      </c>
      <c r="CG86" s="848"/>
      <c r="CH86" s="848"/>
      <c r="CI86" s="848"/>
      <c r="CJ86" s="848"/>
      <c r="CK86" s="848"/>
      <c r="CL86" s="849">
        <f>CR71+1</f>
        <v>46538</v>
      </c>
      <c r="CM86" s="849">
        <f t="shared" ref="CM86:CR86" si="442">CL86+1</f>
        <v>46539</v>
      </c>
      <c r="CN86" s="849">
        <f t="shared" si="442"/>
        <v>46540</v>
      </c>
      <c r="CO86" s="849">
        <f t="shared" si="442"/>
        <v>46541</v>
      </c>
      <c r="CP86" s="849">
        <f t="shared" si="442"/>
        <v>46542</v>
      </c>
      <c r="CQ86" s="849">
        <f t="shared" si="442"/>
        <v>46543</v>
      </c>
      <c r="CR86" s="849">
        <f t="shared" si="442"/>
        <v>46544</v>
      </c>
      <c r="CS86" s="848"/>
      <c r="CT86" s="848"/>
      <c r="CU86" s="848"/>
      <c r="CV86" s="849"/>
    </row>
    <row r="87" spans="1:100" collapsed="1">
      <c r="B87" s="850" t="s">
        <v>1352</v>
      </c>
      <c r="C87" s="2436">
        <f>DATE($C85,$D85,1)</f>
        <v>46143</v>
      </c>
      <c r="D87" s="2437"/>
      <c r="E87" s="2437"/>
      <c r="F87" s="2437"/>
      <c r="G87" s="2437"/>
      <c r="H87" s="2437"/>
      <c r="I87" s="2437"/>
      <c r="J87" s="2437"/>
      <c r="K87" s="2438"/>
      <c r="L87" s="851"/>
      <c r="M87" s="834"/>
      <c r="N87" s="850" t="s">
        <v>1352</v>
      </c>
      <c r="O87" s="2436">
        <f>DATE($O85,$P85,1)</f>
        <v>46174</v>
      </c>
      <c r="P87" s="2437"/>
      <c r="Q87" s="2437"/>
      <c r="R87" s="2437"/>
      <c r="S87" s="2437"/>
      <c r="T87" s="2437"/>
      <c r="U87" s="2437"/>
      <c r="V87" s="2437"/>
      <c r="W87" s="2438"/>
      <c r="X87" s="851"/>
      <c r="AA87" s="850" t="s">
        <v>1352</v>
      </c>
      <c r="AB87" s="2436">
        <f>DATE($AB85,$AC85,1)</f>
        <v>46235</v>
      </c>
      <c r="AC87" s="2437"/>
      <c r="AD87" s="2437"/>
      <c r="AE87" s="2437"/>
      <c r="AF87" s="2437"/>
      <c r="AG87" s="2437"/>
      <c r="AH87" s="2437"/>
      <c r="AI87" s="2437"/>
      <c r="AJ87" s="2438"/>
      <c r="AK87" s="851"/>
      <c r="AL87" s="834"/>
      <c r="AM87" s="850" t="s">
        <v>1352</v>
      </c>
      <c r="AN87" s="2436">
        <f>DATE($AN85,$AO85,1)</f>
        <v>46296</v>
      </c>
      <c r="AO87" s="2437"/>
      <c r="AP87" s="2437"/>
      <c r="AQ87" s="2437"/>
      <c r="AR87" s="2437"/>
      <c r="AS87" s="2437"/>
      <c r="AT87" s="2437"/>
      <c r="AU87" s="2437"/>
      <c r="AV87" s="2438"/>
      <c r="AW87" s="851"/>
      <c r="AZ87" s="850" t="s">
        <v>1352</v>
      </c>
      <c r="BA87" s="2436">
        <f>DATE(BA85,BB85,1)</f>
        <v>46357</v>
      </c>
      <c r="BB87" s="2437"/>
      <c r="BC87" s="2437"/>
      <c r="BD87" s="2437"/>
      <c r="BE87" s="2437"/>
      <c r="BF87" s="2437"/>
      <c r="BG87" s="2437"/>
      <c r="BH87" s="2437"/>
      <c r="BI87" s="2438"/>
      <c r="BJ87" s="851"/>
      <c r="BK87" s="834"/>
      <c r="BL87" s="850" t="s">
        <v>1352</v>
      </c>
      <c r="BM87" s="2436">
        <f>DATE(BM85,BN85,1)</f>
        <v>46419</v>
      </c>
      <c r="BN87" s="2437"/>
      <c r="BO87" s="2437"/>
      <c r="BP87" s="2437"/>
      <c r="BQ87" s="2437"/>
      <c r="BR87" s="2437"/>
      <c r="BS87" s="2437"/>
      <c r="BT87" s="2437"/>
      <c r="BU87" s="2438"/>
      <c r="BV87" s="851"/>
      <c r="BY87" s="850" t="s">
        <v>1352</v>
      </c>
      <c r="BZ87" s="2436">
        <f>DATE(BZ85,CA85,1)</f>
        <v>46478</v>
      </c>
      <c r="CA87" s="2437"/>
      <c r="CB87" s="2437"/>
      <c r="CC87" s="2437"/>
      <c r="CD87" s="2437"/>
      <c r="CE87" s="2437"/>
      <c r="CF87" s="2437"/>
      <c r="CG87" s="2437"/>
      <c r="CH87" s="2438"/>
      <c r="CI87" s="851"/>
      <c r="CJ87" s="834"/>
      <c r="CK87" s="850" t="s">
        <v>1352</v>
      </c>
      <c r="CL87" s="2436">
        <f>DATE(CL85,CM85,1)</f>
        <v>46508</v>
      </c>
      <c r="CM87" s="2437"/>
      <c r="CN87" s="2437"/>
      <c r="CO87" s="2437"/>
      <c r="CP87" s="2437"/>
      <c r="CQ87" s="2437"/>
      <c r="CR87" s="2437"/>
      <c r="CS87" s="2437"/>
      <c r="CT87" s="2438"/>
      <c r="CU87" s="851"/>
    </row>
    <row r="88" spans="1:100" hidden="1">
      <c r="B88" s="896"/>
      <c r="C88" s="1097">
        <f>DATE($C85,$D85,DAY($E85))</f>
        <v>46146</v>
      </c>
      <c r="D88" s="1098">
        <f t="shared" ref="D88" si="443">C88+1</f>
        <v>46147</v>
      </c>
      <c r="E88" s="1098">
        <f t="shared" ref="E88" si="444">D88+1</f>
        <v>46148</v>
      </c>
      <c r="F88" s="1098">
        <f t="shared" ref="F88" si="445">E88+1</f>
        <v>46149</v>
      </c>
      <c r="G88" s="1098">
        <f t="shared" ref="G88" si="446">F88+1</f>
        <v>46150</v>
      </c>
      <c r="H88" s="1098">
        <f t="shared" ref="H88" si="447">G88+1</f>
        <v>46151</v>
      </c>
      <c r="I88" s="1098">
        <f t="shared" ref="I88" si="448">H88+1</f>
        <v>46152</v>
      </c>
      <c r="J88" s="851"/>
      <c r="K88" s="1081"/>
      <c r="L88" s="851"/>
      <c r="M88" s="834"/>
      <c r="N88" s="896"/>
      <c r="O88" s="1085">
        <f>DATE($O85,$P85,DAY($Q85))</f>
        <v>46202</v>
      </c>
      <c r="P88" s="1082">
        <f t="shared" ref="P88" si="449">O88+1</f>
        <v>46203</v>
      </c>
      <c r="Q88" s="1082">
        <f t="shared" ref="Q88" si="450">P88+1</f>
        <v>46204</v>
      </c>
      <c r="R88" s="1082">
        <f t="shared" ref="R88" si="451">Q88+1</f>
        <v>46205</v>
      </c>
      <c r="S88" s="1082">
        <f t="shared" ref="S88" si="452">R88+1</f>
        <v>46206</v>
      </c>
      <c r="T88" s="1082">
        <f t="shared" ref="T88" si="453">S88+1</f>
        <v>46207</v>
      </c>
      <c r="U88" s="1082">
        <f t="shared" ref="U88" si="454">T88+1</f>
        <v>46208</v>
      </c>
      <c r="V88" s="851"/>
      <c r="W88" s="1081"/>
      <c r="X88" s="851"/>
      <c r="AA88" s="896"/>
      <c r="AB88" s="1085">
        <f>DATE($AB85,$AC85,DAY($AD85))</f>
        <v>46258</v>
      </c>
      <c r="AC88" s="1082">
        <f t="shared" ref="AC88" si="455">AB88+1</f>
        <v>46259</v>
      </c>
      <c r="AD88" s="1082">
        <f t="shared" ref="AD88" si="456">AC88+1</f>
        <v>46260</v>
      </c>
      <c r="AE88" s="1082">
        <f t="shared" ref="AE88" si="457">AD88+1</f>
        <v>46261</v>
      </c>
      <c r="AF88" s="1082">
        <f t="shared" ref="AF88" si="458">AE88+1</f>
        <v>46262</v>
      </c>
      <c r="AG88" s="1082">
        <f t="shared" ref="AG88" si="459">AF88+1</f>
        <v>46263</v>
      </c>
      <c r="AH88" s="1082">
        <f t="shared" ref="AH88" si="460">AG88+1</f>
        <v>46264</v>
      </c>
      <c r="AI88" s="851"/>
      <c r="AJ88" s="1081"/>
      <c r="AK88" s="851"/>
      <c r="AL88" s="834"/>
      <c r="AM88" s="896"/>
      <c r="AN88" s="1085">
        <f>DATE($AN85,$AO85,DAY($AP85))</f>
        <v>46314</v>
      </c>
      <c r="AO88" s="1082">
        <f t="shared" ref="AO88" si="461">AN88+1</f>
        <v>46315</v>
      </c>
      <c r="AP88" s="1082">
        <f t="shared" ref="AP88" si="462">AO88+1</f>
        <v>46316</v>
      </c>
      <c r="AQ88" s="1082">
        <f t="shared" ref="AQ88" si="463">AP88+1</f>
        <v>46317</v>
      </c>
      <c r="AR88" s="1082">
        <f t="shared" ref="AR88" si="464">AQ88+1</f>
        <v>46318</v>
      </c>
      <c r="AS88" s="1082">
        <f t="shared" ref="AS88" si="465">AR88+1</f>
        <v>46319</v>
      </c>
      <c r="AT88" s="1082">
        <f t="shared" ref="AT88" si="466">AS88+1</f>
        <v>46320</v>
      </c>
      <c r="AU88" s="851"/>
      <c r="AV88" s="1081"/>
      <c r="AW88" s="851"/>
      <c r="AZ88" s="896"/>
      <c r="BA88" s="1085">
        <f>DATE($BA85,$BB85,DAY($BC85))</f>
        <v>46370</v>
      </c>
      <c r="BB88" s="1082">
        <f t="shared" ref="BB88" si="467">BA88+1</f>
        <v>46371</v>
      </c>
      <c r="BC88" s="1082">
        <f t="shared" ref="BC88" si="468">BB88+1</f>
        <v>46372</v>
      </c>
      <c r="BD88" s="1082">
        <f t="shared" ref="BD88" si="469">BC88+1</f>
        <v>46373</v>
      </c>
      <c r="BE88" s="1082">
        <f t="shared" ref="BE88" si="470">BD88+1</f>
        <v>46374</v>
      </c>
      <c r="BF88" s="1082">
        <f t="shared" ref="BF88" si="471">BE88+1</f>
        <v>46375</v>
      </c>
      <c r="BG88" s="1082">
        <f t="shared" ref="BG88" si="472">BF88+1</f>
        <v>46376</v>
      </c>
      <c r="BH88" s="851"/>
      <c r="BI88" s="1081"/>
      <c r="BJ88" s="851"/>
      <c r="BK88" s="834"/>
      <c r="BL88" s="896"/>
      <c r="BM88" s="1085">
        <f>DATE($BM85,$BN85,DAY($BO85))</f>
        <v>46426</v>
      </c>
      <c r="BN88" s="1082">
        <f t="shared" ref="BN88" si="473">BM88+1</f>
        <v>46427</v>
      </c>
      <c r="BO88" s="1082">
        <f t="shared" ref="BO88" si="474">BN88+1</f>
        <v>46428</v>
      </c>
      <c r="BP88" s="1082">
        <f t="shared" ref="BP88" si="475">BO88+1</f>
        <v>46429</v>
      </c>
      <c r="BQ88" s="1082">
        <f t="shared" ref="BQ88" si="476">BP88+1</f>
        <v>46430</v>
      </c>
      <c r="BR88" s="1082">
        <f t="shared" ref="BR88" si="477">BQ88+1</f>
        <v>46431</v>
      </c>
      <c r="BS88" s="1082">
        <f t="shared" ref="BS88" si="478">BR88+1</f>
        <v>46432</v>
      </c>
      <c r="BT88" s="851"/>
      <c r="BU88" s="1081"/>
      <c r="BV88" s="851"/>
      <c r="BY88" s="896"/>
      <c r="BZ88" s="1085">
        <f>DATE($BZ85,$CA85,DAY($CB85))</f>
        <v>46482</v>
      </c>
      <c r="CA88" s="1082">
        <f t="shared" ref="CA88" si="479">BZ88+1</f>
        <v>46483</v>
      </c>
      <c r="CB88" s="1082">
        <f t="shared" ref="CB88" si="480">CA88+1</f>
        <v>46484</v>
      </c>
      <c r="CC88" s="1082">
        <f t="shared" ref="CC88" si="481">CB88+1</f>
        <v>46485</v>
      </c>
      <c r="CD88" s="1082">
        <f t="shared" ref="CD88" si="482">CC88+1</f>
        <v>46486</v>
      </c>
      <c r="CE88" s="1082">
        <f t="shared" ref="CE88" si="483">CD88+1</f>
        <v>46487</v>
      </c>
      <c r="CF88" s="1082">
        <f t="shared" ref="CF88" si="484">CE88+1</f>
        <v>46488</v>
      </c>
      <c r="CG88" s="851"/>
      <c r="CH88" s="1081"/>
      <c r="CI88" s="851"/>
      <c r="CJ88" s="834"/>
      <c r="CK88" s="896"/>
      <c r="CL88" s="1085">
        <f>DATE($CL85,$CM85,DAY($CN85))</f>
        <v>46538</v>
      </c>
      <c r="CM88" s="1082">
        <f t="shared" ref="CM88" si="485">CL88+1</f>
        <v>46539</v>
      </c>
      <c r="CN88" s="1082">
        <f t="shared" ref="CN88" si="486">CM88+1</f>
        <v>46540</v>
      </c>
      <c r="CO88" s="1082">
        <f t="shared" ref="CO88" si="487">CN88+1</f>
        <v>46541</v>
      </c>
      <c r="CP88" s="1082">
        <f t="shared" ref="CP88" si="488">CO88+1</f>
        <v>46542</v>
      </c>
      <c r="CQ88" s="1082">
        <f t="shared" ref="CQ88" si="489">CP88+1</f>
        <v>46543</v>
      </c>
      <c r="CR88" s="1082">
        <f t="shared" ref="CR88" si="490">CQ88+1</f>
        <v>46544</v>
      </c>
      <c r="CS88" s="851"/>
      <c r="CT88" s="1081"/>
      <c r="CU88" s="851"/>
    </row>
    <row r="89" spans="1:100" s="845" customFormat="1" ht="13.5" customHeight="1" outlineLevel="1">
      <c r="A89" s="834"/>
      <c r="B89" s="852" t="s">
        <v>1353</v>
      </c>
      <c r="C89" s="1090">
        <f>IF(I71&lt;$G$8,I71+1,"")</f>
        <v>46146</v>
      </c>
      <c r="D89" s="1091">
        <f t="shared" ref="D89:E89" si="491">IF(C86&lt;$G$8,C89+1,"")</f>
        <v>46147</v>
      </c>
      <c r="E89" s="1091">
        <f t="shared" si="491"/>
        <v>46148</v>
      </c>
      <c r="F89" s="1091">
        <f t="shared" ref="F89" si="492">IF(E86&lt;$G$8,E89+1,"")</f>
        <v>46149</v>
      </c>
      <c r="G89" s="1091">
        <f t="shared" ref="G89" si="493">IF(F86&lt;$G$8,F89+1,"")</f>
        <v>46150</v>
      </c>
      <c r="H89" s="1091">
        <f t="shared" ref="H89" si="494">IF(G86&lt;$G$8,G89+1,"")</f>
        <v>46151</v>
      </c>
      <c r="I89" s="1093">
        <f t="shared" ref="I89" si="495">IF(H86&lt;$G$8,H89+1,"")</f>
        <v>46152</v>
      </c>
      <c r="J89" s="855" t="s">
        <v>1354</v>
      </c>
      <c r="K89" s="856">
        <f>+COUNTIFS(C90:I90,"土",C94:I94,"")+COUNTIFS(C90:I90,"日",C94:I94,"")+COUNTIFS(祝日,C86)+COUNTIFS(祝日,D86)+COUNTIFS(祝日,E86)+COUNTIFS(祝日,F86)+COUNTIFS(祝日,G86)</f>
        <v>5</v>
      </c>
      <c r="L89" s="832"/>
      <c r="M89" s="834"/>
      <c r="N89" s="852" t="s">
        <v>1353</v>
      </c>
      <c r="O89" s="1090">
        <f>IF(U71&lt;$G$8,U71+1,"")</f>
        <v>46202</v>
      </c>
      <c r="P89" s="1091">
        <f t="shared" ref="P89" si="496">IF(O86&lt;$G$8,O89+1,"")</f>
        <v>46203</v>
      </c>
      <c r="Q89" s="1091">
        <f t="shared" ref="Q89" si="497">IF(P86&lt;$G$8,P89+1,"")</f>
        <v>46204</v>
      </c>
      <c r="R89" s="1091">
        <f t="shared" ref="R89" si="498">IF(Q86&lt;$G$8,Q89+1,"")</f>
        <v>46205</v>
      </c>
      <c r="S89" s="1091">
        <f t="shared" ref="S89" si="499">IF(R86&lt;$G$8,R89+1,"")</f>
        <v>46206</v>
      </c>
      <c r="T89" s="1091">
        <f t="shared" ref="T89" si="500">IF(S86&lt;$G$8,S89+1,"")</f>
        <v>46207</v>
      </c>
      <c r="U89" s="1093">
        <f t="shared" ref="U89" si="501">IF(T86&lt;$G$8,T89+1,"")</f>
        <v>46208</v>
      </c>
      <c r="V89" s="855" t="s">
        <v>1354</v>
      </c>
      <c r="W89" s="856">
        <f>+COUNTIFS(O90:U90,"土",O94:U94,"")+COUNTIFS(O90:U90,"日",O94:U94,"")+COUNTIFS(祝日,O86)+COUNTIFS(祝日,P86)+COUNTIFS(祝日,Q86)+COUNTIFS(祝日,R86)+COUNTIFS(祝日,S86)</f>
        <v>2</v>
      </c>
      <c r="X89" s="832"/>
      <c r="Y89" s="834"/>
      <c r="Z89" s="834"/>
      <c r="AA89" s="852" t="s">
        <v>1353</v>
      </c>
      <c r="AB89" s="1090">
        <f>IF(AH71&lt;$G$8,AH71+1,"")</f>
        <v>46258</v>
      </c>
      <c r="AC89" s="1091">
        <f t="shared" ref="AC89" si="502">IF(AB86&lt;$G$8,AB89+1,"")</f>
        <v>46259</v>
      </c>
      <c r="AD89" s="1091">
        <f t="shared" ref="AD89" si="503">IF(AC86&lt;$G$8,AC89+1,"")</f>
        <v>46260</v>
      </c>
      <c r="AE89" s="1091">
        <f t="shared" ref="AE89" si="504">IF(AD86&lt;$G$8,AD89+1,"")</f>
        <v>46261</v>
      </c>
      <c r="AF89" s="1091">
        <f t="shared" ref="AF89" si="505">IF(AE86&lt;$G$8,AE89+1,"")</f>
        <v>46262</v>
      </c>
      <c r="AG89" s="1091">
        <f t="shared" ref="AG89" si="506">IF(AF86&lt;$G$8,AF89+1,"")</f>
        <v>46263</v>
      </c>
      <c r="AH89" s="1093">
        <f t="shared" ref="AH89" si="507">IF(AG86&lt;$G$8,AG89+1,"")</f>
        <v>46264</v>
      </c>
      <c r="AI89" s="855" t="s">
        <v>1354</v>
      </c>
      <c r="AJ89" s="856">
        <f>+COUNTIFS(AB90:AH90,"土",AB94:AH94,"")+COUNTIFS(AB90:AH90,"日",AB94:AH94,"")+COUNTIFS(祝日,AB86)+COUNTIFS(祝日,AC86)+COUNTIFS(祝日,AD86)+COUNTIFS(祝日,AE86)+COUNTIFS(祝日,AF86)</f>
        <v>2</v>
      </c>
      <c r="AK89" s="832"/>
      <c r="AL89" s="834"/>
      <c r="AM89" s="852" t="s">
        <v>1353</v>
      </c>
      <c r="AN89" s="1090">
        <f>IF(AT71&lt;$G$8,AT71+1,"")</f>
        <v>46314</v>
      </c>
      <c r="AO89" s="1091">
        <f t="shared" ref="AO89" si="508">IF(AN86&lt;$G$8,AN89+1,"")</f>
        <v>46315</v>
      </c>
      <c r="AP89" s="1091">
        <f t="shared" ref="AP89" si="509">IF(AO86&lt;$G$8,AO89+1,"")</f>
        <v>46316</v>
      </c>
      <c r="AQ89" s="1091">
        <f t="shared" ref="AQ89" si="510">IF(AP86&lt;$G$8,AP89+1,"")</f>
        <v>46317</v>
      </c>
      <c r="AR89" s="1091">
        <f t="shared" ref="AR89" si="511">IF(AQ86&lt;$G$8,AQ89+1,"")</f>
        <v>46318</v>
      </c>
      <c r="AS89" s="1091">
        <f t="shared" ref="AS89" si="512">IF(AR86&lt;$G$8,AR89+1,"")</f>
        <v>46319</v>
      </c>
      <c r="AT89" s="1093">
        <f t="shared" ref="AT89" si="513">IF(AS86&lt;$G$8,AS89+1,"")</f>
        <v>46320</v>
      </c>
      <c r="AU89" s="855" t="s">
        <v>1354</v>
      </c>
      <c r="AV89" s="856">
        <f>+COUNTIFS(AN90:AT90,"土",AN94:AT94,"")+COUNTIFS(AN90:AT90,"日",AN94:AT94,"")+COUNTIFS(祝日,AN86)+COUNTIFS(祝日,AO86)+COUNTIFS(祝日,AP86)+COUNTIFS(祝日,AQ86)+COUNTIFS(祝日,AR86)</f>
        <v>2</v>
      </c>
      <c r="AW89" s="832"/>
      <c r="AX89" s="834"/>
      <c r="AY89" s="834"/>
      <c r="AZ89" s="852" t="s">
        <v>1353</v>
      </c>
      <c r="BA89" s="1090">
        <f>IF(BG71&lt;$G$8,BG71+1,"")</f>
        <v>46370</v>
      </c>
      <c r="BB89" s="1091">
        <f t="shared" ref="BB89" si="514">IF(BA86&lt;$G$8,BA89+1,"")</f>
        <v>46371</v>
      </c>
      <c r="BC89" s="1091">
        <f t="shared" ref="BC89" si="515">IF(BB86&lt;$G$8,BB89+1,"")</f>
        <v>46372</v>
      </c>
      <c r="BD89" s="1091">
        <f t="shared" ref="BD89" si="516">IF(BC86&lt;$G$8,BC89+1,"")</f>
        <v>46373</v>
      </c>
      <c r="BE89" s="1091">
        <f t="shared" ref="BE89" si="517">IF(BD86&lt;$G$8,BD89+1,"")</f>
        <v>46374</v>
      </c>
      <c r="BF89" s="1091">
        <f t="shared" ref="BF89" si="518">IF(BE86&lt;$G$8,BE89+1,"")</f>
        <v>46375</v>
      </c>
      <c r="BG89" s="1093">
        <f t="shared" ref="BG89" si="519">IF(BF86&lt;$G$8,BF89+1,"")</f>
        <v>46376</v>
      </c>
      <c r="BH89" s="855" t="s">
        <v>1354</v>
      </c>
      <c r="BI89" s="856">
        <f>+COUNTIFS(BA90:BG90,"土",BA94:BG94,"")+COUNTIFS(BA90:BG90,"日",BA94:BG94,"")+COUNTIFS(祝日,BA86)+COUNTIFS(祝日,BB86)+COUNTIFS(祝日,BC86)+COUNTIFS(祝日,BD86)+COUNTIFS(祝日,BE86)</f>
        <v>2</v>
      </c>
      <c r="BJ89" s="832"/>
      <c r="BK89" s="834"/>
      <c r="BL89" s="852" t="s">
        <v>1353</v>
      </c>
      <c r="BM89" s="1090">
        <f>IF(BS71&lt;$G$8,BS71+1,"")</f>
        <v>46426</v>
      </c>
      <c r="BN89" s="1091">
        <f t="shared" ref="BN89" si="520">IF(BM86&lt;$G$8,BM89+1,"")</f>
        <v>46427</v>
      </c>
      <c r="BO89" s="1091">
        <f t="shared" ref="BO89" si="521">IF(BN86&lt;$G$8,BN89+1,"")</f>
        <v>46428</v>
      </c>
      <c r="BP89" s="1091">
        <f t="shared" ref="BP89" si="522">IF(BO86&lt;$G$8,BO89+1,"")</f>
        <v>46429</v>
      </c>
      <c r="BQ89" s="1091">
        <f t="shared" ref="BQ89" si="523">IF(BP86&lt;$G$8,BP89+1,"")</f>
        <v>46430</v>
      </c>
      <c r="BR89" s="1091">
        <f t="shared" ref="BR89" si="524">IF(BQ86&lt;$G$8,BQ89+1,"")</f>
        <v>46431</v>
      </c>
      <c r="BS89" s="1093">
        <f t="shared" ref="BS89" si="525">IF(BR86&lt;$G$8,BR89+1,"")</f>
        <v>46432</v>
      </c>
      <c r="BT89" s="855" t="s">
        <v>1354</v>
      </c>
      <c r="BU89" s="856">
        <f>+COUNTIFS(BM90:BS90,"土",BM94:BS94,"")+COUNTIFS(BM90:BS90,"日",BM94:BS94,"")+COUNTIFS(祝日,BM86)+COUNTIFS(祝日,BN86)+COUNTIFS(祝日,BO86)+COUNTIFS(祝日,BP86)+COUNTIFS(祝日,BQ86)</f>
        <v>3</v>
      </c>
      <c r="BV89" s="832"/>
      <c r="BW89" s="834"/>
      <c r="BX89" s="834"/>
      <c r="BY89" s="852" t="s">
        <v>1353</v>
      </c>
      <c r="BZ89" s="1090" t="str">
        <f>IF(CF71&lt;$G$8,CF71+1,"")</f>
        <v/>
      </c>
      <c r="CA89" s="1091" t="str">
        <f t="shared" ref="CA89" si="526">IF(BZ86&lt;$G$8,BZ89+1,"")</f>
        <v/>
      </c>
      <c r="CB89" s="1091" t="str">
        <f t="shared" ref="CB89" si="527">IF(CA86&lt;$G$8,CA89+1,"")</f>
        <v/>
      </c>
      <c r="CC89" s="1091" t="str">
        <f t="shared" ref="CC89" si="528">IF(CB86&lt;$G$8,CB89+1,"")</f>
        <v/>
      </c>
      <c r="CD89" s="1091" t="str">
        <f t="shared" ref="CD89" si="529">IF(CC86&lt;$G$8,CC89+1,"")</f>
        <v/>
      </c>
      <c r="CE89" s="1091" t="str">
        <f t="shared" ref="CE89" si="530">IF(CD86&lt;$G$8,CD89+1,"")</f>
        <v/>
      </c>
      <c r="CF89" s="1093" t="str">
        <f t="shared" ref="CF89" si="531">IF(CE86&lt;$G$8,CE89+1,"")</f>
        <v/>
      </c>
      <c r="CG89" s="855" t="s">
        <v>1354</v>
      </c>
      <c r="CH89" s="856">
        <f>+COUNTIFS(BZ90:CF90,"土",BZ94:CF94,"")+COUNTIFS(BZ90:CF90,"日",BZ94:CF94,"")+COUNTIFS(祝日,BZ86)+COUNTIFS(祝日,CA86)+COUNTIFS(祝日,CB86)+COUNTIFS(祝日,CC86)+COUNTIFS(祝日,CD86)</f>
        <v>0</v>
      </c>
      <c r="CI89" s="832"/>
      <c r="CJ89" s="834"/>
      <c r="CK89" s="852" t="s">
        <v>1353</v>
      </c>
      <c r="CL89" s="1090" t="str">
        <f>IF(CR71&lt;$G$8,CR71+1,"")</f>
        <v/>
      </c>
      <c r="CM89" s="1091" t="str">
        <f t="shared" ref="CM89" si="532">IF(CL86&lt;$G$8,CL89+1,"")</f>
        <v/>
      </c>
      <c r="CN89" s="1091" t="str">
        <f t="shared" ref="CN89" si="533">IF(CM86&lt;$G$8,CM89+1,"")</f>
        <v/>
      </c>
      <c r="CO89" s="1091" t="str">
        <f t="shared" ref="CO89" si="534">IF(CN86&lt;$G$8,CN89+1,"")</f>
        <v/>
      </c>
      <c r="CP89" s="1091" t="str">
        <f t="shared" ref="CP89" si="535">IF(CO86&lt;$G$8,CO89+1,"")</f>
        <v/>
      </c>
      <c r="CQ89" s="1091" t="str">
        <f t="shared" ref="CQ89" si="536">IF(CP86&lt;$G$8,CP89+1,"")</f>
        <v/>
      </c>
      <c r="CR89" s="1093" t="str">
        <f t="shared" ref="CR89" si="537">IF(CQ86&lt;$G$8,CQ89+1,"")</f>
        <v/>
      </c>
      <c r="CS89" s="855" t="s">
        <v>1354</v>
      </c>
      <c r="CT89" s="856">
        <f>+COUNTIFS(CL90:CR90,"土",CL94:CR94,"")+COUNTIFS(CL90:CR90,"日",CL94:CR94,"")+COUNTIFS(祝日,CL86)+COUNTIFS(祝日,CM86)+COUNTIFS(祝日,CN86)+COUNTIFS(祝日,CO86)+COUNTIFS(祝日,CP86)</f>
        <v>0</v>
      </c>
      <c r="CU89" s="832"/>
      <c r="CV89" s="834"/>
    </row>
    <row r="90" spans="1:100" s="849" customFormat="1" ht="13.5" customHeight="1" outlineLevel="1">
      <c r="A90" s="834"/>
      <c r="B90" s="852" t="s">
        <v>1355</v>
      </c>
      <c r="C90" s="1092" t="str">
        <f>IF(C89="","","月")</f>
        <v>月</v>
      </c>
      <c r="D90" s="1092" t="str">
        <f>IF(D89="","","火")</f>
        <v>火</v>
      </c>
      <c r="E90" s="1092" t="str">
        <f>IF(E89="","","水")</f>
        <v>水</v>
      </c>
      <c r="F90" s="1092" t="str">
        <f>IF(F89="","","木")</f>
        <v>木</v>
      </c>
      <c r="G90" s="1092" t="str">
        <f>IF(G89="","","金")</f>
        <v>金</v>
      </c>
      <c r="H90" s="1092" t="str">
        <f>IF(H89="","","土")</f>
        <v>土</v>
      </c>
      <c r="I90" s="1092" t="str">
        <f>IF(I89="","","日")</f>
        <v>日</v>
      </c>
      <c r="J90" s="855" t="s">
        <v>1356</v>
      </c>
      <c r="K90" s="856">
        <f>+COUNTIF(C94:I94,"夏休")+COUNTIF(C94:I94,"冬休")+COUNTIF(C94:I94,"中止")</f>
        <v>0</v>
      </c>
      <c r="L90" s="832">
        <f>+COUNTIF(H94:I94,"夏休")+COUNTIF(H94:I94,"冬休")+COUNTIF(H94:I94,"中止")</f>
        <v>0</v>
      </c>
      <c r="M90" s="834"/>
      <c r="N90" s="852" t="s">
        <v>1355</v>
      </c>
      <c r="O90" s="1092" t="str">
        <f>IF(O89="","","月")</f>
        <v>月</v>
      </c>
      <c r="P90" s="1092" t="str">
        <f>IF(P89="","","火")</f>
        <v>火</v>
      </c>
      <c r="Q90" s="1092" t="str">
        <f>IF(Q89="","","水")</f>
        <v>水</v>
      </c>
      <c r="R90" s="1092" t="str">
        <f>IF(R89="","","木")</f>
        <v>木</v>
      </c>
      <c r="S90" s="1092" t="str">
        <f>IF(S89="","","金")</f>
        <v>金</v>
      </c>
      <c r="T90" s="1092" t="str">
        <f>IF(T89="","","土")</f>
        <v>土</v>
      </c>
      <c r="U90" s="1092" t="str">
        <f>IF(U89="","","日")</f>
        <v>日</v>
      </c>
      <c r="V90" s="855" t="s">
        <v>1356</v>
      </c>
      <c r="W90" s="856">
        <f>+COUNTIF(O94:U94,"夏休")+COUNTIF(O94:U94,"冬休")+COUNTIF(O94:U94,"中止")</f>
        <v>0</v>
      </c>
      <c r="X90" s="832">
        <f>+COUNTIF(T94:U94,"夏休")+COUNTIF(T94:U94,"冬休")+COUNTIF(T94:U94,"中止")</f>
        <v>0</v>
      </c>
      <c r="Y90" s="834"/>
      <c r="Z90" s="834"/>
      <c r="AA90" s="852" t="s">
        <v>1355</v>
      </c>
      <c r="AB90" s="1092" t="str">
        <f>IF(AB89="","","月")</f>
        <v>月</v>
      </c>
      <c r="AC90" s="1092" t="str">
        <f>IF(AC89="","","火")</f>
        <v>火</v>
      </c>
      <c r="AD90" s="1092" t="str">
        <f>IF(AD89="","","水")</f>
        <v>水</v>
      </c>
      <c r="AE90" s="1092" t="str">
        <f>IF(AE89="","","木")</f>
        <v>木</v>
      </c>
      <c r="AF90" s="1092" t="str">
        <f>IF(AF89="","","金")</f>
        <v>金</v>
      </c>
      <c r="AG90" s="1092" t="str">
        <f>IF(AG89="","","土")</f>
        <v>土</v>
      </c>
      <c r="AH90" s="1092" t="str">
        <f>IF(AH89="","","日")</f>
        <v>日</v>
      </c>
      <c r="AI90" s="855" t="s">
        <v>1356</v>
      </c>
      <c r="AJ90" s="856">
        <f>+COUNTIF(AB94:AH94,"夏休")+COUNTIF(AB94:AH94,"冬休")+COUNTIF(AB94:AH94,"中止")</f>
        <v>0</v>
      </c>
      <c r="AK90" s="832">
        <f>+COUNTIF(AG94:AH94,"夏休")+COUNTIF(AG94:AH94,"冬休")+COUNTIF(AG94:AH94,"中止")</f>
        <v>0</v>
      </c>
      <c r="AL90" s="834"/>
      <c r="AM90" s="852" t="s">
        <v>1355</v>
      </c>
      <c r="AN90" s="1092" t="str">
        <f>IF(AN89="","","月")</f>
        <v>月</v>
      </c>
      <c r="AO90" s="1092" t="str">
        <f>IF(AO89="","","火")</f>
        <v>火</v>
      </c>
      <c r="AP90" s="1092" t="str">
        <f>IF(AP89="","","水")</f>
        <v>水</v>
      </c>
      <c r="AQ90" s="1092" t="str">
        <f>IF(AQ89="","","木")</f>
        <v>木</v>
      </c>
      <c r="AR90" s="1092" t="str">
        <f>IF(AR89="","","金")</f>
        <v>金</v>
      </c>
      <c r="AS90" s="1092" t="str">
        <f>IF(AS89="","","土")</f>
        <v>土</v>
      </c>
      <c r="AT90" s="1092" t="str">
        <f>IF(AT89="","","日")</f>
        <v>日</v>
      </c>
      <c r="AU90" s="855" t="s">
        <v>1356</v>
      </c>
      <c r="AV90" s="856">
        <f>+COUNTIF(AN94:AT94,"夏休")+COUNTIF(AN94:AT94,"冬休")+COUNTIF(AN94:AT94,"中止")</f>
        <v>0</v>
      </c>
      <c r="AW90" s="832">
        <f>+COUNTIF(AS94:AT94,"夏休")+COUNTIF(AS94:AT94,"冬休")+COUNTIF(AS94:AT94,"中止")</f>
        <v>0</v>
      </c>
      <c r="AX90" s="834"/>
      <c r="AY90" s="834"/>
      <c r="AZ90" s="852" t="s">
        <v>1355</v>
      </c>
      <c r="BA90" s="1092" t="str">
        <f>IF(BA89="","","月")</f>
        <v>月</v>
      </c>
      <c r="BB90" s="1092" t="str">
        <f>IF(BB89="","","火")</f>
        <v>火</v>
      </c>
      <c r="BC90" s="1092" t="str">
        <f>IF(BC89="","","水")</f>
        <v>水</v>
      </c>
      <c r="BD90" s="1092" t="str">
        <f>IF(BD89="","","木")</f>
        <v>木</v>
      </c>
      <c r="BE90" s="1092" t="str">
        <f>IF(BE89="","","金")</f>
        <v>金</v>
      </c>
      <c r="BF90" s="1092" t="str">
        <f>IF(BF89="","","土")</f>
        <v>土</v>
      </c>
      <c r="BG90" s="1092" t="str">
        <f>IF(BG89="","","日")</f>
        <v>日</v>
      </c>
      <c r="BH90" s="855" t="s">
        <v>1356</v>
      </c>
      <c r="BI90" s="856">
        <f>+COUNTIF(BA94:BG94,"夏休")+COUNTIF(BA94:BG94,"冬休")+COUNTIF(BA94:BG94,"中止")</f>
        <v>0</v>
      </c>
      <c r="BJ90" s="832">
        <f>+COUNTIF(BF94:BG94,"夏休")+COUNTIF(BF94:BG94,"冬休")+COUNTIF(BF94:BG94,"中止")</f>
        <v>0</v>
      </c>
      <c r="BK90" s="834"/>
      <c r="BL90" s="852" t="s">
        <v>1355</v>
      </c>
      <c r="BM90" s="1092" t="str">
        <f>IF(BM89="","","月")</f>
        <v>月</v>
      </c>
      <c r="BN90" s="1092" t="str">
        <f>IF(BN89="","","火")</f>
        <v>火</v>
      </c>
      <c r="BO90" s="1092" t="str">
        <f>IF(BO89="","","水")</f>
        <v>水</v>
      </c>
      <c r="BP90" s="1092" t="str">
        <f>IF(BP89="","","木")</f>
        <v>木</v>
      </c>
      <c r="BQ90" s="1092" t="str">
        <f>IF(BQ89="","","金")</f>
        <v>金</v>
      </c>
      <c r="BR90" s="1092" t="str">
        <f>IF(BR89="","","土")</f>
        <v>土</v>
      </c>
      <c r="BS90" s="1092" t="str">
        <f>IF(BS89="","","日")</f>
        <v>日</v>
      </c>
      <c r="BT90" s="855" t="s">
        <v>1356</v>
      </c>
      <c r="BU90" s="856">
        <f>+COUNTIF(BM94:BS94,"夏休")+COUNTIF(BM94:BS94,"冬休")+COUNTIF(BM94:BS94,"中止")</f>
        <v>0</v>
      </c>
      <c r="BV90" s="832">
        <f>+COUNTIF(BR94:BS94,"夏休")+COUNTIF(BR94:BS94,"冬休")+COUNTIF(BR94:BS94,"中止")</f>
        <v>0</v>
      </c>
      <c r="BW90" s="834"/>
      <c r="BX90" s="834"/>
      <c r="BY90" s="852" t="s">
        <v>1355</v>
      </c>
      <c r="BZ90" s="1092" t="str">
        <f>IF(BZ89="","","月")</f>
        <v/>
      </c>
      <c r="CA90" s="1092" t="str">
        <f>IF(CA89="","","火")</f>
        <v/>
      </c>
      <c r="CB90" s="1092" t="str">
        <f>IF(CB89="","","水")</f>
        <v/>
      </c>
      <c r="CC90" s="1092" t="str">
        <f>IF(CC89="","","木")</f>
        <v/>
      </c>
      <c r="CD90" s="1092" t="str">
        <f>IF(CD89="","","金")</f>
        <v/>
      </c>
      <c r="CE90" s="1092" t="str">
        <f>IF(CE89="","","土")</f>
        <v/>
      </c>
      <c r="CF90" s="1092" t="str">
        <f>IF(CF89="","","日")</f>
        <v/>
      </c>
      <c r="CG90" s="855" t="s">
        <v>1356</v>
      </c>
      <c r="CH90" s="856">
        <f>+COUNTIF(BZ94:CF94,"夏休")+COUNTIF(BZ94:CF94,"冬休")+COUNTIF(BZ94:CF94,"中止")</f>
        <v>0</v>
      </c>
      <c r="CI90" s="832">
        <f>+COUNTIF(CE94:CF94,"夏休")+COUNTIF(CE94:CF94,"冬休")+COUNTIF(CE94:CF94,"中止")</f>
        <v>0</v>
      </c>
      <c r="CJ90" s="834"/>
      <c r="CK90" s="852" t="s">
        <v>1355</v>
      </c>
      <c r="CL90" s="1092" t="str">
        <f>IF(CL89="","","月")</f>
        <v/>
      </c>
      <c r="CM90" s="1092" t="str">
        <f>IF(CM89="","","火")</f>
        <v/>
      </c>
      <c r="CN90" s="1092" t="str">
        <f>IF(CN89="","","水")</f>
        <v/>
      </c>
      <c r="CO90" s="1092" t="str">
        <f>IF(CO89="","","木")</f>
        <v/>
      </c>
      <c r="CP90" s="1092" t="str">
        <f>IF(CP89="","","金")</f>
        <v/>
      </c>
      <c r="CQ90" s="1092" t="str">
        <f>IF(CQ89="","","土")</f>
        <v/>
      </c>
      <c r="CR90" s="1092" t="str">
        <f>IF(CR89="","","日")</f>
        <v/>
      </c>
      <c r="CS90" s="855" t="s">
        <v>1356</v>
      </c>
      <c r="CT90" s="856">
        <f>+COUNTIF(CL94:CR94,"夏休")+COUNTIF(CL94:CR94,"冬休")+COUNTIF(CL94:CR94,"中止")</f>
        <v>0</v>
      </c>
      <c r="CU90" s="832">
        <f>+COUNTIF(CQ94:CR94,"夏休")+COUNTIF(CQ94:CR94,"冬休")+COUNTIF(CQ94:CR94,"中止")</f>
        <v>0</v>
      </c>
      <c r="CV90" s="834"/>
    </row>
    <row r="91" spans="1:100" ht="13.5" customHeight="1">
      <c r="B91" s="2427" t="s">
        <v>1357</v>
      </c>
      <c r="C91" s="2439"/>
      <c r="D91" s="2424"/>
      <c r="E91" s="2424"/>
      <c r="F91" s="2424"/>
      <c r="G91" s="2424"/>
      <c r="H91" s="2424"/>
      <c r="I91" s="2433"/>
      <c r="J91" s="857" t="s">
        <v>1358</v>
      </c>
      <c r="K91" s="858">
        <f>COUNT(C89:I89)-K90</f>
        <v>7</v>
      </c>
      <c r="L91" s="859"/>
      <c r="M91" s="834"/>
      <c r="N91" s="2427" t="s">
        <v>1357</v>
      </c>
      <c r="O91" s="2430"/>
      <c r="P91" s="2424"/>
      <c r="Q91" s="2424"/>
      <c r="R91" s="2424"/>
      <c r="S91" s="2424"/>
      <c r="T91" s="2424"/>
      <c r="U91" s="2424"/>
      <c r="V91" s="857" t="s">
        <v>1358</v>
      </c>
      <c r="W91" s="858">
        <f>COUNT(O89:U89)-W90</f>
        <v>7</v>
      </c>
      <c r="X91" s="859"/>
      <c r="AA91" s="2427" t="s">
        <v>1357</v>
      </c>
      <c r="AB91" s="2430"/>
      <c r="AC91" s="2424"/>
      <c r="AD91" s="2424"/>
      <c r="AE91" s="2424"/>
      <c r="AF91" s="2424"/>
      <c r="AG91" s="2424"/>
      <c r="AH91" s="2424"/>
      <c r="AI91" s="857" t="s">
        <v>1358</v>
      </c>
      <c r="AJ91" s="858">
        <f>COUNT(AB89:AH89)-AJ90</f>
        <v>7</v>
      </c>
      <c r="AK91" s="859"/>
      <c r="AL91" s="834"/>
      <c r="AM91" s="2427" t="s">
        <v>1357</v>
      </c>
      <c r="AN91" s="2430"/>
      <c r="AO91" s="2424"/>
      <c r="AP91" s="2424"/>
      <c r="AQ91" s="2424"/>
      <c r="AR91" s="2424"/>
      <c r="AS91" s="2424"/>
      <c r="AT91" s="2424"/>
      <c r="AU91" s="857" t="s">
        <v>1358</v>
      </c>
      <c r="AV91" s="858">
        <f>COUNT(AN89:AT89)-AV90</f>
        <v>7</v>
      </c>
      <c r="AW91" s="859"/>
      <c r="AZ91" s="2427" t="s">
        <v>1357</v>
      </c>
      <c r="BA91" s="2430"/>
      <c r="BB91" s="2424"/>
      <c r="BC91" s="2424"/>
      <c r="BD91" s="2424"/>
      <c r="BE91" s="2424"/>
      <c r="BF91" s="2424"/>
      <c r="BG91" s="2424"/>
      <c r="BH91" s="857" t="s">
        <v>1358</v>
      </c>
      <c r="BI91" s="858">
        <f>COUNT(BA89:BG89)-BI90</f>
        <v>7</v>
      </c>
      <c r="BJ91" s="859"/>
      <c r="BK91" s="834"/>
      <c r="BL91" s="2427" t="s">
        <v>1357</v>
      </c>
      <c r="BM91" s="2430"/>
      <c r="BN91" s="2424"/>
      <c r="BO91" s="2424"/>
      <c r="BP91" s="2424"/>
      <c r="BQ91" s="2424"/>
      <c r="BR91" s="2424"/>
      <c r="BS91" s="2424"/>
      <c r="BT91" s="857" t="s">
        <v>1358</v>
      </c>
      <c r="BU91" s="858">
        <f>COUNT(BM89:BS89)-BU90</f>
        <v>7</v>
      </c>
      <c r="BV91" s="859"/>
      <c r="BY91" s="2427" t="s">
        <v>1357</v>
      </c>
      <c r="BZ91" s="2430"/>
      <c r="CA91" s="2424"/>
      <c r="CB91" s="2424"/>
      <c r="CC91" s="2424"/>
      <c r="CD91" s="2424"/>
      <c r="CE91" s="2424"/>
      <c r="CF91" s="2424"/>
      <c r="CG91" s="857" t="s">
        <v>1358</v>
      </c>
      <c r="CH91" s="858">
        <f>COUNT(BZ89:CF89)-CH90</f>
        <v>0</v>
      </c>
      <c r="CI91" s="859"/>
      <c r="CJ91" s="834"/>
      <c r="CK91" s="2427" t="s">
        <v>1357</v>
      </c>
      <c r="CL91" s="2430"/>
      <c r="CM91" s="2424"/>
      <c r="CN91" s="2424"/>
      <c r="CO91" s="2424"/>
      <c r="CP91" s="2424"/>
      <c r="CQ91" s="2424"/>
      <c r="CR91" s="2424"/>
      <c r="CS91" s="857" t="s">
        <v>1358</v>
      </c>
      <c r="CT91" s="858">
        <f>COUNT(CL89:CR89)-CT90</f>
        <v>0</v>
      </c>
      <c r="CU91" s="859"/>
    </row>
    <row r="92" spans="1:100">
      <c r="B92" s="2428"/>
      <c r="C92" s="2440"/>
      <c r="D92" s="2425"/>
      <c r="E92" s="2425"/>
      <c r="F92" s="2425"/>
      <c r="G92" s="2425"/>
      <c r="H92" s="2425"/>
      <c r="I92" s="2434"/>
      <c r="J92" s="857" t="s">
        <v>1359</v>
      </c>
      <c r="K92" s="860">
        <f>+COUNTIF(C95:I95,"休")</f>
        <v>1</v>
      </c>
      <c r="M92" s="861"/>
      <c r="N92" s="2428"/>
      <c r="O92" s="2431"/>
      <c r="P92" s="2425"/>
      <c r="Q92" s="2425"/>
      <c r="R92" s="2425"/>
      <c r="S92" s="2425"/>
      <c r="T92" s="2425"/>
      <c r="U92" s="2425"/>
      <c r="V92" s="857" t="s">
        <v>1359</v>
      </c>
      <c r="W92" s="860">
        <f>+COUNTIF(O95:U95,"休")</f>
        <v>0</v>
      </c>
      <c r="AA92" s="2428"/>
      <c r="AB92" s="2431"/>
      <c r="AC92" s="2425"/>
      <c r="AD92" s="2425"/>
      <c r="AE92" s="2425"/>
      <c r="AF92" s="2425"/>
      <c r="AG92" s="2425"/>
      <c r="AH92" s="2425"/>
      <c r="AI92" s="857" t="s">
        <v>1359</v>
      </c>
      <c r="AJ92" s="860">
        <f>+COUNTIF(AB95:AH95,"休")</f>
        <v>0</v>
      </c>
      <c r="AL92" s="861"/>
      <c r="AM92" s="2428"/>
      <c r="AN92" s="2431"/>
      <c r="AO92" s="2425"/>
      <c r="AP92" s="2425"/>
      <c r="AQ92" s="2425"/>
      <c r="AR92" s="2425"/>
      <c r="AS92" s="2425"/>
      <c r="AT92" s="2425"/>
      <c r="AU92" s="857" t="s">
        <v>1359</v>
      </c>
      <c r="AV92" s="860">
        <f>+COUNTIF(AN95:AT95,"休")</f>
        <v>0</v>
      </c>
      <c r="AZ92" s="2428"/>
      <c r="BA92" s="2431"/>
      <c r="BB92" s="2425"/>
      <c r="BC92" s="2425"/>
      <c r="BD92" s="2425"/>
      <c r="BE92" s="2425"/>
      <c r="BF92" s="2425"/>
      <c r="BG92" s="2425"/>
      <c r="BH92" s="857" t="s">
        <v>1359</v>
      </c>
      <c r="BI92" s="860">
        <f>+COUNTIF(BA95:BG95,"休")</f>
        <v>0</v>
      </c>
      <c r="BK92" s="861"/>
      <c r="BL92" s="2428"/>
      <c r="BM92" s="2431"/>
      <c r="BN92" s="2425"/>
      <c r="BO92" s="2425"/>
      <c r="BP92" s="2425"/>
      <c r="BQ92" s="2425"/>
      <c r="BR92" s="2425"/>
      <c r="BS92" s="2425"/>
      <c r="BT92" s="857" t="s">
        <v>1359</v>
      </c>
      <c r="BU92" s="860">
        <f>+COUNTIF(BM95:BS95,"休")</f>
        <v>0</v>
      </c>
      <c r="BY92" s="2428"/>
      <c r="BZ92" s="2431"/>
      <c r="CA92" s="2425"/>
      <c r="CB92" s="2425"/>
      <c r="CC92" s="2425"/>
      <c r="CD92" s="2425"/>
      <c r="CE92" s="2425"/>
      <c r="CF92" s="2425"/>
      <c r="CG92" s="857" t="s">
        <v>1359</v>
      </c>
      <c r="CH92" s="860">
        <f>+COUNTIF(BZ95:CF95,"休")</f>
        <v>0</v>
      </c>
      <c r="CJ92" s="861"/>
      <c r="CK92" s="2428"/>
      <c r="CL92" s="2431"/>
      <c r="CM92" s="2425"/>
      <c r="CN92" s="2425"/>
      <c r="CO92" s="2425"/>
      <c r="CP92" s="2425"/>
      <c r="CQ92" s="2425"/>
      <c r="CR92" s="2425"/>
      <c r="CS92" s="857" t="s">
        <v>1359</v>
      </c>
      <c r="CT92" s="860">
        <f>+COUNTIF(CL95:CR95,"休")</f>
        <v>0</v>
      </c>
    </row>
    <row r="93" spans="1:100">
      <c r="B93" s="2429"/>
      <c r="C93" s="2441"/>
      <c r="D93" s="2426"/>
      <c r="E93" s="2426"/>
      <c r="F93" s="2426"/>
      <c r="G93" s="2426"/>
      <c r="H93" s="2426"/>
      <c r="I93" s="2435"/>
      <c r="J93" s="857" t="s">
        <v>1360</v>
      </c>
      <c r="K93" s="862">
        <f>+K92/K91</f>
        <v>0.14285714285714285</v>
      </c>
      <c r="L93" s="863"/>
      <c r="M93" s="834"/>
      <c r="N93" s="2429"/>
      <c r="O93" s="2432"/>
      <c r="P93" s="2426"/>
      <c r="Q93" s="2426"/>
      <c r="R93" s="2426"/>
      <c r="S93" s="2426"/>
      <c r="T93" s="2426"/>
      <c r="U93" s="2426"/>
      <c r="V93" s="857" t="s">
        <v>1360</v>
      </c>
      <c r="W93" s="862">
        <f>+W92/W91</f>
        <v>0</v>
      </c>
      <c r="X93" s="863"/>
      <c r="AA93" s="2429"/>
      <c r="AB93" s="2432"/>
      <c r="AC93" s="2426"/>
      <c r="AD93" s="2426"/>
      <c r="AE93" s="2426"/>
      <c r="AF93" s="2426"/>
      <c r="AG93" s="2426"/>
      <c r="AH93" s="2426"/>
      <c r="AI93" s="857" t="s">
        <v>1360</v>
      </c>
      <c r="AJ93" s="862">
        <f>+AJ92/AJ91</f>
        <v>0</v>
      </c>
      <c r="AK93" s="863"/>
      <c r="AL93" s="834"/>
      <c r="AM93" s="2429"/>
      <c r="AN93" s="2432"/>
      <c r="AO93" s="2426"/>
      <c r="AP93" s="2426"/>
      <c r="AQ93" s="2426"/>
      <c r="AR93" s="2426"/>
      <c r="AS93" s="2426"/>
      <c r="AT93" s="2426"/>
      <c r="AU93" s="857" t="s">
        <v>1360</v>
      </c>
      <c r="AV93" s="862">
        <f>+AV92/AV91</f>
        <v>0</v>
      </c>
      <c r="AW93" s="863"/>
      <c r="AZ93" s="2429"/>
      <c r="BA93" s="2432"/>
      <c r="BB93" s="2426"/>
      <c r="BC93" s="2426"/>
      <c r="BD93" s="2426"/>
      <c r="BE93" s="2426"/>
      <c r="BF93" s="2426"/>
      <c r="BG93" s="2426"/>
      <c r="BH93" s="857" t="s">
        <v>1360</v>
      </c>
      <c r="BI93" s="862">
        <f>+BI92/BI91</f>
        <v>0</v>
      </c>
      <c r="BJ93" s="863"/>
      <c r="BK93" s="834"/>
      <c r="BL93" s="2429"/>
      <c r="BM93" s="2432"/>
      <c r="BN93" s="2426"/>
      <c r="BO93" s="2426"/>
      <c r="BP93" s="2426"/>
      <c r="BQ93" s="2426"/>
      <c r="BR93" s="2426"/>
      <c r="BS93" s="2426"/>
      <c r="BT93" s="857" t="s">
        <v>1360</v>
      </c>
      <c r="BU93" s="862">
        <f>+BU92/BU91</f>
        <v>0</v>
      </c>
      <c r="BV93" s="863"/>
      <c r="BY93" s="2429"/>
      <c r="BZ93" s="2432"/>
      <c r="CA93" s="2426"/>
      <c r="CB93" s="2426"/>
      <c r="CC93" s="2426"/>
      <c r="CD93" s="2426"/>
      <c r="CE93" s="2426"/>
      <c r="CF93" s="2426"/>
      <c r="CG93" s="857" t="s">
        <v>1360</v>
      </c>
      <c r="CH93" s="862" t="e">
        <f>+CH92/CH91</f>
        <v>#DIV/0!</v>
      </c>
      <c r="CI93" s="863"/>
      <c r="CJ93" s="834"/>
      <c r="CK93" s="2429"/>
      <c r="CL93" s="2432"/>
      <c r="CM93" s="2426"/>
      <c r="CN93" s="2426"/>
      <c r="CO93" s="2426"/>
      <c r="CP93" s="2426"/>
      <c r="CQ93" s="2426"/>
      <c r="CR93" s="2426"/>
      <c r="CS93" s="857" t="s">
        <v>1360</v>
      </c>
      <c r="CT93" s="862" t="e">
        <f>+CT92/CT91</f>
        <v>#DIV/0!</v>
      </c>
      <c r="CU93" s="863"/>
    </row>
    <row r="94" spans="1:100" ht="13.5" customHeight="1">
      <c r="B94" s="864" t="s">
        <v>1361</v>
      </c>
      <c r="C94" s="865"/>
      <c r="D94" s="865"/>
      <c r="E94" s="865"/>
      <c r="F94" s="865"/>
      <c r="G94" s="865"/>
      <c r="H94" s="865"/>
      <c r="I94" s="865"/>
      <c r="J94" s="857" t="s">
        <v>1362</v>
      </c>
      <c r="K94" s="860">
        <f>+COUNTIF(C96:I96,"*休")</f>
        <v>3</v>
      </c>
      <c r="M94" s="834"/>
      <c r="N94" s="864" t="s">
        <v>1361</v>
      </c>
      <c r="O94" s="865"/>
      <c r="P94" s="865"/>
      <c r="Q94" s="865"/>
      <c r="R94" s="865"/>
      <c r="S94" s="865"/>
      <c r="T94" s="865"/>
      <c r="U94" s="865"/>
      <c r="V94" s="857" t="s">
        <v>1362</v>
      </c>
      <c r="W94" s="860">
        <f>+COUNTIF(O96:U96,"*休")</f>
        <v>0</v>
      </c>
      <c r="AA94" s="864" t="s">
        <v>1361</v>
      </c>
      <c r="AB94" s="865"/>
      <c r="AC94" s="865"/>
      <c r="AD94" s="865"/>
      <c r="AE94" s="865"/>
      <c r="AF94" s="865"/>
      <c r="AG94" s="865"/>
      <c r="AH94" s="865"/>
      <c r="AI94" s="857" t="s">
        <v>1362</v>
      </c>
      <c r="AJ94" s="860">
        <f>+COUNTIF(AB96:AH96,"*休")</f>
        <v>0</v>
      </c>
      <c r="AL94" s="834"/>
      <c r="AM94" s="864" t="s">
        <v>1361</v>
      </c>
      <c r="AN94" s="865"/>
      <c r="AO94" s="865"/>
      <c r="AP94" s="865"/>
      <c r="AQ94" s="865"/>
      <c r="AR94" s="865"/>
      <c r="AS94" s="865"/>
      <c r="AT94" s="865"/>
      <c r="AU94" s="857" t="s">
        <v>1362</v>
      </c>
      <c r="AV94" s="860">
        <f>+COUNTIF(AN96:AT96,"*休")</f>
        <v>0</v>
      </c>
      <c r="AZ94" s="864" t="s">
        <v>1361</v>
      </c>
      <c r="BA94" s="865"/>
      <c r="BB94" s="865"/>
      <c r="BC94" s="865"/>
      <c r="BD94" s="865"/>
      <c r="BE94" s="865"/>
      <c r="BF94" s="865"/>
      <c r="BG94" s="865"/>
      <c r="BH94" s="857" t="s">
        <v>1362</v>
      </c>
      <c r="BI94" s="860">
        <f>+COUNTIF(BA96:BG96,"*休")</f>
        <v>0</v>
      </c>
      <c r="BK94" s="834"/>
      <c r="BL94" s="864" t="s">
        <v>1361</v>
      </c>
      <c r="BM94" s="865"/>
      <c r="BN94" s="865"/>
      <c r="BO94" s="865"/>
      <c r="BP94" s="865"/>
      <c r="BQ94" s="865"/>
      <c r="BR94" s="865"/>
      <c r="BS94" s="865"/>
      <c r="BT94" s="857" t="s">
        <v>1362</v>
      </c>
      <c r="BU94" s="860">
        <f>+COUNTIF(BM96:BS96,"*休")</f>
        <v>0</v>
      </c>
      <c r="BY94" s="864" t="s">
        <v>1361</v>
      </c>
      <c r="BZ94" s="865"/>
      <c r="CA94" s="865"/>
      <c r="CB94" s="865"/>
      <c r="CC94" s="865"/>
      <c r="CD94" s="865"/>
      <c r="CE94" s="865"/>
      <c r="CF94" s="865"/>
      <c r="CG94" s="857" t="s">
        <v>1362</v>
      </c>
      <c r="CH94" s="860">
        <f>+COUNTIF(BZ96:CF96,"*休")</f>
        <v>0</v>
      </c>
      <c r="CJ94" s="834"/>
      <c r="CK94" s="864" t="s">
        <v>1361</v>
      </c>
      <c r="CL94" s="865"/>
      <c r="CM94" s="865"/>
      <c r="CN94" s="865"/>
      <c r="CO94" s="865"/>
      <c r="CP94" s="865"/>
      <c r="CQ94" s="865"/>
      <c r="CR94" s="865"/>
      <c r="CS94" s="857" t="s">
        <v>1362</v>
      </c>
      <c r="CT94" s="860">
        <f>+COUNTIF(CL96:CR96,"*休")</f>
        <v>0</v>
      </c>
    </row>
    <row r="95" spans="1:100" ht="13.5" customHeight="1">
      <c r="B95" s="852" t="s">
        <v>1364</v>
      </c>
      <c r="C95" s="865"/>
      <c r="D95" s="865" t="s">
        <v>294</v>
      </c>
      <c r="E95" s="865"/>
      <c r="F95" s="865"/>
      <c r="G95" s="865"/>
      <c r="H95" s="865" t="s">
        <v>1640</v>
      </c>
      <c r="I95" s="865" t="s">
        <v>294</v>
      </c>
      <c r="J95" s="866" t="s">
        <v>1365</v>
      </c>
      <c r="K95" s="867">
        <f>+K94/K91</f>
        <v>0.42857142857142855</v>
      </c>
      <c r="L95" s="863"/>
      <c r="M95" s="834"/>
      <c r="N95" s="852" t="s">
        <v>1364</v>
      </c>
      <c r="O95" s="865"/>
      <c r="P95" s="865"/>
      <c r="Q95" s="865"/>
      <c r="R95" s="865"/>
      <c r="S95" s="865"/>
      <c r="T95" s="865"/>
      <c r="U95" s="865"/>
      <c r="V95" s="866" t="s">
        <v>1365</v>
      </c>
      <c r="W95" s="867">
        <f>+W94/W91</f>
        <v>0</v>
      </c>
      <c r="X95" s="863"/>
      <c r="AA95" s="852" t="s">
        <v>1364</v>
      </c>
      <c r="AB95" s="865"/>
      <c r="AC95" s="865"/>
      <c r="AD95" s="865"/>
      <c r="AE95" s="865"/>
      <c r="AF95" s="865"/>
      <c r="AG95" s="865"/>
      <c r="AH95" s="865"/>
      <c r="AI95" s="866" t="s">
        <v>1365</v>
      </c>
      <c r="AJ95" s="867">
        <f>+AJ94/AJ91</f>
        <v>0</v>
      </c>
      <c r="AK95" s="863"/>
      <c r="AL95" s="834"/>
      <c r="AM95" s="852" t="s">
        <v>1364</v>
      </c>
      <c r="AN95" s="865"/>
      <c r="AO95" s="865"/>
      <c r="AP95" s="865"/>
      <c r="AQ95" s="865"/>
      <c r="AR95" s="865"/>
      <c r="AS95" s="865"/>
      <c r="AT95" s="865"/>
      <c r="AU95" s="866" t="s">
        <v>1365</v>
      </c>
      <c r="AV95" s="867">
        <f>+AV94/AV91</f>
        <v>0</v>
      </c>
      <c r="AW95" s="863"/>
      <c r="AZ95" s="852" t="s">
        <v>1364</v>
      </c>
      <c r="BA95" s="865"/>
      <c r="BB95" s="865"/>
      <c r="BC95" s="865"/>
      <c r="BD95" s="865"/>
      <c r="BE95" s="865"/>
      <c r="BF95" s="865"/>
      <c r="BG95" s="865"/>
      <c r="BH95" s="866" t="s">
        <v>1365</v>
      </c>
      <c r="BI95" s="867">
        <f>+BI94/BI91</f>
        <v>0</v>
      </c>
      <c r="BJ95" s="863"/>
      <c r="BK95" s="834"/>
      <c r="BL95" s="852" t="s">
        <v>1364</v>
      </c>
      <c r="BM95" s="865"/>
      <c r="BN95" s="865"/>
      <c r="BO95" s="865"/>
      <c r="BP95" s="865"/>
      <c r="BQ95" s="865"/>
      <c r="BR95" s="865"/>
      <c r="BS95" s="865"/>
      <c r="BT95" s="866" t="s">
        <v>1365</v>
      </c>
      <c r="BU95" s="867">
        <f>+BU94/BU91</f>
        <v>0</v>
      </c>
      <c r="BV95" s="863"/>
      <c r="BY95" s="852" t="s">
        <v>1364</v>
      </c>
      <c r="BZ95" s="865"/>
      <c r="CA95" s="865"/>
      <c r="CB95" s="865"/>
      <c r="CC95" s="865"/>
      <c r="CD95" s="865"/>
      <c r="CE95" s="865"/>
      <c r="CF95" s="865"/>
      <c r="CG95" s="866" t="s">
        <v>1365</v>
      </c>
      <c r="CH95" s="867" t="e">
        <f>+CH94/CH91</f>
        <v>#DIV/0!</v>
      </c>
      <c r="CI95" s="863"/>
      <c r="CJ95" s="834"/>
      <c r="CK95" s="852" t="s">
        <v>1364</v>
      </c>
      <c r="CL95" s="865"/>
      <c r="CM95" s="865"/>
      <c r="CN95" s="865"/>
      <c r="CO95" s="865"/>
      <c r="CP95" s="865"/>
      <c r="CQ95" s="865"/>
      <c r="CR95" s="865"/>
      <c r="CS95" s="866" t="s">
        <v>1365</v>
      </c>
      <c r="CT95" s="867" t="e">
        <f>+CT94/CT91</f>
        <v>#DIV/0!</v>
      </c>
      <c r="CU95" s="863"/>
    </row>
    <row r="96" spans="1:100" ht="13.5" customHeight="1">
      <c r="B96" s="868" t="s">
        <v>1366</v>
      </c>
      <c r="C96" s="869"/>
      <c r="D96" s="869" t="s">
        <v>1644</v>
      </c>
      <c r="E96" s="869"/>
      <c r="F96" s="869"/>
      <c r="G96" s="869"/>
      <c r="H96" s="869" t="s">
        <v>1640</v>
      </c>
      <c r="I96" s="869" t="s">
        <v>1640</v>
      </c>
      <c r="J96" s="870" t="s">
        <v>1367</v>
      </c>
      <c r="K96" s="871" t="str">
        <f>IF(H97="","OK",_xlfn.IFS(H95=I95="休","OK",K94&gt;=2,"OK",K94&gt;=2-L90,"OK",K94&lt;2,"NG"))</f>
        <v>OK</v>
      </c>
      <c r="L96" s="863"/>
      <c r="M96" s="861"/>
      <c r="N96" s="868" t="s">
        <v>1366</v>
      </c>
      <c r="O96" s="869"/>
      <c r="P96" s="869"/>
      <c r="Q96" s="869"/>
      <c r="R96" s="869"/>
      <c r="S96" s="869"/>
      <c r="T96" s="869"/>
      <c r="U96" s="869"/>
      <c r="V96" s="870" t="s">
        <v>1367</v>
      </c>
      <c r="W96" s="871" t="str">
        <f>IF(T97="","OK",_xlfn.IFS(T95=U95="休","OK",W94&gt;=2,"OK",W94&gt;=2-X90,"OK",W94&lt;2,"NG"))</f>
        <v>NG</v>
      </c>
      <c r="X96" s="863"/>
      <c r="AA96" s="868" t="s">
        <v>1366</v>
      </c>
      <c r="AB96" s="869"/>
      <c r="AC96" s="869"/>
      <c r="AD96" s="869"/>
      <c r="AE96" s="869"/>
      <c r="AF96" s="869"/>
      <c r="AG96" s="869"/>
      <c r="AH96" s="869"/>
      <c r="AI96" s="870" t="s">
        <v>1367</v>
      </c>
      <c r="AJ96" s="871" t="str">
        <f>IF(AG97="","OK",_xlfn.IFS(AG95=AH95="休","OK",AJ94&gt;=2,"OK",AJ94&gt;=2-AK90,"OK",AJ94&lt;2,"NG"))</f>
        <v>NG</v>
      </c>
      <c r="AK96" s="863"/>
      <c r="AL96" s="861"/>
      <c r="AM96" s="868" t="s">
        <v>1366</v>
      </c>
      <c r="AN96" s="869"/>
      <c r="AO96" s="869"/>
      <c r="AP96" s="869"/>
      <c r="AQ96" s="869"/>
      <c r="AR96" s="869"/>
      <c r="AS96" s="869"/>
      <c r="AT96" s="869"/>
      <c r="AU96" s="870" t="s">
        <v>1367</v>
      </c>
      <c r="AV96" s="871" t="str">
        <f>IF(AS97="","OK",_xlfn.IFS(AS95=AT95="休","OK",AV94&gt;=2,"OK",AV94&gt;=2-AW90,"OK",AV94&lt;2,"NG"))</f>
        <v>NG</v>
      </c>
      <c r="AW96" s="863"/>
      <c r="AZ96" s="868" t="s">
        <v>1366</v>
      </c>
      <c r="BA96" s="869"/>
      <c r="BB96" s="869"/>
      <c r="BC96" s="869"/>
      <c r="BD96" s="869"/>
      <c r="BE96" s="869"/>
      <c r="BF96" s="869"/>
      <c r="BG96" s="869"/>
      <c r="BH96" s="870" t="s">
        <v>1367</v>
      </c>
      <c r="BI96" s="871" t="str">
        <f>IF(BF97="","OK",_xlfn.IFS(BF95=BG95="休","OK",BI94&gt;=2,"OK",BI94&gt;=2-BJ90,"OK",BI94&lt;2,"NG"))</f>
        <v>NG</v>
      </c>
      <c r="BJ96" s="863"/>
      <c r="BK96" s="861"/>
      <c r="BL96" s="868" t="s">
        <v>1366</v>
      </c>
      <c r="BM96" s="869"/>
      <c r="BN96" s="869"/>
      <c r="BO96" s="869"/>
      <c r="BP96" s="869"/>
      <c r="BQ96" s="869"/>
      <c r="BR96" s="869"/>
      <c r="BS96" s="869"/>
      <c r="BT96" s="870" t="s">
        <v>1367</v>
      </c>
      <c r="BU96" s="871" t="str">
        <f>IF(BR97="","OK",_xlfn.IFS(BR95=BS95="休","OK",BU94&gt;=2,"OK",BU94&gt;=2-BV90,"OK",BU94&lt;2,"NG"))</f>
        <v>NG</v>
      </c>
      <c r="BV96" s="863"/>
      <c r="BY96" s="868" t="s">
        <v>1366</v>
      </c>
      <c r="BZ96" s="869"/>
      <c r="CA96" s="869"/>
      <c r="CB96" s="869"/>
      <c r="CC96" s="869"/>
      <c r="CD96" s="869"/>
      <c r="CE96" s="869"/>
      <c r="CF96" s="869"/>
      <c r="CG96" s="870" t="s">
        <v>1367</v>
      </c>
      <c r="CH96" s="871" t="str">
        <f>IF(CE97="","OK",_xlfn.IFS(CE95=CF95="休","OK",CH94&gt;=2,"OK",CH94&gt;=2-CI90,"OK",CH94&lt;2,"NG"))</f>
        <v>OK</v>
      </c>
      <c r="CI96" s="863"/>
      <c r="CJ96" s="861"/>
      <c r="CK96" s="868" t="s">
        <v>1366</v>
      </c>
      <c r="CL96" s="869"/>
      <c r="CM96" s="869"/>
      <c r="CN96" s="869"/>
      <c r="CO96" s="869"/>
      <c r="CP96" s="869"/>
      <c r="CQ96" s="869"/>
      <c r="CR96" s="869"/>
      <c r="CS96" s="870" t="s">
        <v>1367</v>
      </c>
      <c r="CT96" s="871" t="str">
        <f>IF(CQ97="","OK",_xlfn.IFS(CQ95=CR95="休","OK",CT94&gt;=2,"OK",CT94&gt;=2-CU90,"OK",CT94&lt;2,"NG"))</f>
        <v>OK</v>
      </c>
      <c r="CU96" s="863"/>
    </row>
    <row r="97" spans="1:100" hidden="1">
      <c r="C97" s="872" t="str">
        <f>IF(C89="","",IF(C94="","通常",IF(C94="　","通常",C94)))</f>
        <v>通常</v>
      </c>
      <c r="D97" s="872" t="str">
        <f t="shared" ref="D97:I97" si="538">IF(D89="","",IF(D94="","通常",IF(D94="　","通常",D94)))</f>
        <v>通常</v>
      </c>
      <c r="E97" s="872" t="str">
        <f t="shared" si="538"/>
        <v>通常</v>
      </c>
      <c r="F97" s="872" t="str">
        <f t="shared" si="538"/>
        <v>通常</v>
      </c>
      <c r="G97" s="872" t="str">
        <f t="shared" si="538"/>
        <v>通常</v>
      </c>
      <c r="H97" s="872" t="str">
        <f t="shared" si="538"/>
        <v>通常</v>
      </c>
      <c r="I97" s="872" t="str">
        <f t="shared" si="538"/>
        <v>通常</v>
      </c>
      <c r="J97" s="873"/>
      <c r="K97" s="863"/>
      <c r="L97" s="863"/>
      <c r="M97" s="861"/>
      <c r="O97" s="872" t="str">
        <f>IF(O89="","",IF(O94="","通常",IF(O94="　","通常",O94)))</f>
        <v>通常</v>
      </c>
      <c r="P97" s="872" t="str">
        <f t="shared" ref="P97:U97" si="539">IF(P89="","",IF(P94="","通常",IF(P94="　","通常",P94)))</f>
        <v>通常</v>
      </c>
      <c r="Q97" s="872" t="str">
        <f t="shared" si="539"/>
        <v>通常</v>
      </c>
      <c r="R97" s="872" t="str">
        <f t="shared" si="539"/>
        <v>通常</v>
      </c>
      <c r="S97" s="872" t="str">
        <f t="shared" si="539"/>
        <v>通常</v>
      </c>
      <c r="T97" s="872" t="str">
        <f t="shared" si="539"/>
        <v>通常</v>
      </c>
      <c r="U97" s="872" t="str">
        <f t="shared" si="539"/>
        <v>通常</v>
      </c>
      <c r="V97" s="873"/>
      <c r="W97" s="863"/>
      <c r="X97" s="863"/>
      <c r="AB97" s="872" t="str">
        <f>IF(AB89="","",IF(AB94="","通常",IF(AB94="　","通常",AB94)))</f>
        <v>通常</v>
      </c>
      <c r="AC97" s="872" t="str">
        <f t="shared" ref="AC97:AH97" si="540">IF(AC89="","",IF(AC94="","通常",IF(AC94="　","通常",AC94)))</f>
        <v>通常</v>
      </c>
      <c r="AD97" s="872" t="str">
        <f t="shared" si="540"/>
        <v>通常</v>
      </c>
      <c r="AE97" s="872" t="str">
        <f t="shared" si="540"/>
        <v>通常</v>
      </c>
      <c r="AF97" s="872" t="str">
        <f t="shared" si="540"/>
        <v>通常</v>
      </c>
      <c r="AG97" s="872" t="str">
        <f t="shared" si="540"/>
        <v>通常</v>
      </c>
      <c r="AH97" s="872" t="str">
        <f t="shared" si="540"/>
        <v>通常</v>
      </c>
      <c r="AI97" s="873"/>
      <c r="AJ97" s="863"/>
      <c r="AK97" s="863"/>
      <c r="AL97" s="861"/>
      <c r="AN97" s="872" t="str">
        <f>IF(AN89="","",IF(AN94="","通常",IF(AN94="　","通常",AN94)))</f>
        <v>通常</v>
      </c>
      <c r="AO97" s="872" t="str">
        <f t="shared" ref="AO97:AT97" si="541">IF(AO89="","",IF(AO94="","通常",IF(AO94="　","通常",AO94)))</f>
        <v>通常</v>
      </c>
      <c r="AP97" s="872" t="str">
        <f t="shared" si="541"/>
        <v>通常</v>
      </c>
      <c r="AQ97" s="872" t="str">
        <f t="shared" si="541"/>
        <v>通常</v>
      </c>
      <c r="AR97" s="872" t="str">
        <f t="shared" si="541"/>
        <v>通常</v>
      </c>
      <c r="AS97" s="872" t="str">
        <f t="shared" si="541"/>
        <v>通常</v>
      </c>
      <c r="AT97" s="872" t="str">
        <f t="shared" si="541"/>
        <v>通常</v>
      </c>
      <c r="AU97" s="873"/>
      <c r="AV97" s="863"/>
      <c r="AW97" s="863"/>
      <c r="BA97" s="872" t="str">
        <f>IF(BA89="","",IF(BA94="","通常",IF(BA94="　","通常",BA94)))</f>
        <v>通常</v>
      </c>
      <c r="BB97" s="872" t="str">
        <f t="shared" ref="BB97:BG97" si="542">IF(BB89="","",IF(BB94="","通常",IF(BB94="　","通常",BB94)))</f>
        <v>通常</v>
      </c>
      <c r="BC97" s="872" t="str">
        <f t="shared" si="542"/>
        <v>通常</v>
      </c>
      <c r="BD97" s="872" t="str">
        <f t="shared" si="542"/>
        <v>通常</v>
      </c>
      <c r="BE97" s="872" t="str">
        <f t="shared" si="542"/>
        <v>通常</v>
      </c>
      <c r="BF97" s="872" t="str">
        <f t="shared" si="542"/>
        <v>通常</v>
      </c>
      <c r="BG97" s="872" t="str">
        <f t="shared" si="542"/>
        <v>通常</v>
      </c>
      <c r="BH97" s="873"/>
      <c r="BI97" s="863"/>
      <c r="BJ97" s="863"/>
      <c r="BK97" s="861"/>
      <c r="BM97" s="872" t="str">
        <f>IF(BM89="","",IF(BM94="","通常",IF(BM94="　","通常",BM94)))</f>
        <v>通常</v>
      </c>
      <c r="BN97" s="872" t="str">
        <f t="shared" ref="BN97:BS97" si="543">IF(BN89="","",IF(BN94="","通常",IF(BN94="　","通常",BN94)))</f>
        <v>通常</v>
      </c>
      <c r="BO97" s="872" t="str">
        <f t="shared" si="543"/>
        <v>通常</v>
      </c>
      <c r="BP97" s="872" t="str">
        <f t="shared" si="543"/>
        <v>通常</v>
      </c>
      <c r="BQ97" s="872" t="str">
        <f t="shared" si="543"/>
        <v>通常</v>
      </c>
      <c r="BR97" s="872" t="str">
        <f t="shared" si="543"/>
        <v>通常</v>
      </c>
      <c r="BS97" s="872" t="str">
        <f t="shared" si="543"/>
        <v>通常</v>
      </c>
      <c r="BT97" s="873"/>
      <c r="BU97" s="863"/>
      <c r="BV97" s="863"/>
      <c r="BZ97" s="872" t="str">
        <f>IF(BZ89="","",IF(BZ94="","通常",IF(BZ94="　","通常",BZ94)))</f>
        <v/>
      </c>
      <c r="CA97" s="872" t="str">
        <f t="shared" ref="CA97:CF97" si="544">IF(CA89="","",IF(CA94="","通常",IF(CA94="　","通常",CA94)))</f>
        <v/>
      </c>
      <c r="CB97" s="872" t="str">
        <f t="shared" si="544"/>
        <v/>
      </c>
      <c r="CC97" s="872" t="str">
        <f t="shared" si="544"/>
        <v/>
      </c>
      <c r="CD97" s="872" t="str">
        <f t="shared" si="544"/>
        <v/>
      </c>
      <c r="CE97" s="872" t="str">
        <f t="shared" si="544"/>
        <v/>
      </c>
      <c r="CF97" s="872" t="str">
        <f t="shared" si="544"/>
        <v/>
      </c>
      <c r="CG97" s="873"/>
      <c r="CH97" s="863"/>
      <c r="CI97" s="863"/>
      <c r="CJ97" s="861"/>
      <c r="CL97" s="872" t="str">
        <f>IF(CL89="","",IF(CL94="","通常",IF(CL94="　","通常",CL94)))</f>
        <v/>
      </c>
      <c r="CM97" s="872" t="str">
        <f t="shared" ref="CM97:CR97" si="545">IF(CM89="","",IF(CM94="","通常",IF(CM94="　","通常",CM94)))</f>
        <v/>
      </c>
      <c r="CN97" s="872" t="str">
        <f t="shared" si="545"/>
        <v/>
      </c>
      <c r="CO97" s="872" t="str">
        <f t="shared" si="545"/>
        <v/>
      </c>
      <c r="CP97" s="872" t="str">
        <f t="shared" si="545"/>
        <v/>
      </c>
      <c r="CQ97" s="872" t="str">
        <f t="shared" si="545"/>
        <v/>
      </c>
      <c r="CR97" s="872" t="str">
        <f t="shared" si="545"/>
        <v/>
      </c>
      <c r="CS97" s="873"/>
      <c r="CT97" s="863"/>
      <c r="CU97" s="863"/>
    </row>
    <row r="98" spans="1:100" hidden="1">
      <c r="C98" s="872" t="str">
        <f>IF(C89="","",IF(C94="","通常実績",IF(C94="　","通常実績",C94)))</f>
        <v>通常実績</v>
      </c>
      <c r="D98" s="872" t="str">
        <f t="shared" ref="D98:I98" si="546">IF(D89="","",IF(D94="","通常実績",IF(D94="　","通常実績",D94)))</f>
        <v>通常実績</v>
      </c>
      <c r="E98" s="872" t="str">
        <f t="shared" si="546"/>
        <v>通常実績</v>
      </c>
      <c r="F98" s="872" t="str">
        <f t="shared" si="546"/>
        <v>通常実績</v>
      </c>
      <c r="G98" s="872" t="str">
        <f t="shared" si="546"/>
        <v>通常実績</v>
      </c>
      <c r="H98" s="872" t="str">
        <f t="shared" si="546"/>
        <v>通常実績</v>
      </c>
      <c r="I98" s="872" t="str">
        <f t="shared" si="546"/>
        <v>通常実績</v>
      </c>
      <c r="J98" s="873"/>
      <c r="K98" s="863"/>
      <c r="L98" s="863"/>
      <c r="M98" s="861"/>
      <c r="O98" s="872" t="str">
        <f>IF(O89="","",IF(O94="","通常実績",IF(O94="　","通常実績",O94)))</f>
        <v>通常実績</v>
      </c>
      <c r="P98" s="872" t="str">
        <f t="shared" ref="P98:U98" si="547">IF(P89="","",IF(P94="","通常実績",IF(P94="　","通常実績",P94)))</f>
        <v>通常実績</v>
      </c>
      <c r="Q98" s="872" t="str">
        <f t="shared" si="547"/>
        <v>通常実績</v>
      </c>
      <c r="R98" s="872" t="str">
        <f t="shared" si="547"/>
        <v>通常実績</v>
      </c>
      <c r="S98" s="872" t="str">
        <f t="shared" si="547"/>
        <v>通常実績</v>
      </c>
      <c r="T98" s="872" t="str">
        <f t="shared" si="547"/>
        <v>通常実績</v>
      </c>
      <c r="U98" s="872" t="str">
        <f t="shared" si="547"/>
        <v>通常実績</v>
      </c>
      <c r="V98" s="873"/>
      <c r="W98" s="863"/>
      <c r="X98" s="863"/>
      <c r="AB98" s="872" t="str">
        <f>IF(AB89="","",IF(AB94="","通常実績",IF(AB94="　","通常実績",AB94)))</f>
        <v>通常実績</v>
      </c>
      <c r="AC98" s="872" t="str">
        <f t="shared" ref="AC98:AH98" si="548">IF(AC89="","",IF(AC94="","通常実績",IF(AC94="　","通常実績",AC94)))</f>
        <v>通常実績</v>
      </c>
      <c r="AD98" s="872" t="str">
        <f t="shared" si="548"/>
        <v>通常実績</v>
      </c>
      <c r="AE98" s="872" t="str">
        <f t="shared" si="548"/>
        <v>通常実績</v>
      </c>
      <c r="AF98" s="872" t="str">
        <f t="shared" si="548"/>
        <v>通常実績</v>
      </c>
      <c r="AG98" s="872" t="str">
        <f t="shared" si="548"/>
        <v>通常実績</v>
      </c>
      <c r="AH98" s="872" t="str">
        <f t="shared" si="548"/>
        <v>通常実績</v>
      </c>
      <c r="AI98" s="873"/>
      <c r="AJ98" s="863"/>
      <c r="AK98" s="863"/>
      <c r="AL98" s="861"/>
      <c r="AN98" s="872" t="str">
        <f>IF(AN89="","",IF(AN94="","通常実績",IF(AN94="　","通常実績",AN94)))</f>
        <v>通常実績</v>
      </c>
      <c r="AO98" s="872" t="str">
        <f t="shared" ref="AO98:AT98" si="549">IF(AO89="","",IF(AO94="","通常実績",IF(AO94="　","通常実績",AO94)))</f>
        <v>通常実績</v>
      </c>
      <c r="AP98" s="872" t="str">
        <f t="shared" si="549"/>
        <v>通常実績</v>
      </c>
      <c r="AQ98" s="872" t="str">
        <f t="shared" si="549"/>
        <v>通常実績</v>
      </c>
      <c r="AR98" s="872" t="str">
        <f t="shared" si="549"/>
        <v>通常実績</v>
      </c>
      <c r="AS98" s="872" t="str">
        <f t="shared" si="549"/>
        <v>通常実績</v>
      </c>
      <c r="AT98" s="872" t="str">
        <f t="shared" si="549"/>
        <v>通常実績</v>
      </c>
      <c r="AU98" s="873"/>
      <c r="AV98" s="863"/>
      <c r="AW98" s="863"/>
      <c r="BA98" s="872" t="str">
        <f>IF(BA89="","",IF(BA94="","通常実績",IF(BA94="　","通常実績",BA94)))</f>
        <v>通常実績</v>
      </c>
      <c r="BB98" s="872" t="str">
        <f t="shared" ref="BB98:BG98" si="550">IF(BB89="","",IF(BB94="","通常実績",IF(BB94="　","通常実績",BB94)))</f>
        <v>通常実績</v>
      </c>
      <c r="BC98" s="872" t="str">
        <f t="shared" si="550"/>
        <v>通常実績</v>
      </c>
      <c r="BD98" s="872" t="str">
        <f t="shared" si="550"/>
        <v>通常実績</v>
      </c>
      <c r="BE98" s="872" t="str">
        <f t="shared" si="550"/>
        <v>通常実績</v>
      </c>
      <c r="BF98" s="872" t="str">
        <f t="shared" si="550"/>
        <v>通常実績</v>
      </c>
      <c r="BG98" s="872" t="str">
        <f t="shared" si="550"/>
        <v>通常実績</v>
      </c>
      <c r="BH98" s="873"/>
      <c r="BI98" s="863"/>
      <c r="BJ98" s="863"/>
      <c r="BK98" s="861"/>
      <c r="BM98" s="872" t="str">
        <f>IF(BM89="","",IF(BM94="","通常実績",IF(BM94="　","通常実績",BM94)))</f>
        <v>通常実績</v>
      </c>
      <c r="BN98" s="872" t="str">
        <f t="shared" ref="BN98:BS98" si="551">IF(BN89="","",IF(BN94="","通常実績",IF(BN94="　","通常実績",BN94)))</f>
        <v>通常実績</v>
      </c>
      <c r="BO98" s="872" t="str">
        <f t="shared" si="551"/>
        <v>通常実績</v>
      </c>
      <c r="BP98" s="872" t="str">
        <f t="shared" si="551"/>
        <v>通常実績</v>
      </c>
      <c r="BQ98" s="872" t="str">
        <f t="shared" si="551"/>
        <v>通常実績</v>
      </c>
      <c r="BR98" s="872" t="str">
        <f t="shared" si="551"/>
        <v>通常実績</v>
      </c>
      <c r="BS98" s="872" t="str">
        <f t="shared" si="551"/>
        <v>通常実績</v>
      </c>
      <c r="BT98" s="873"/>
      <c r="BU98" s="863"/>
      <c r="BV98" s="863"/>
      <c r="BZ98" s="872" t="str">
        <f>IF(BZ89="","",IF(BZ94="","通常実績",IF(BZ94="　","通常実績",BZ94)))</f>
        <v/>
      </c>
      <c r="CA98" s="872" t="str">
        <f t="shared" ref="CA98:CF98" si="552">IF(CA89="","",IF(CA94="","通常実績",IF(CA94="　","通常実績",CA94)))</f>
        <v/>
      </c>
      <c r="CB98" s="872" t="str">
        <f t="shared" si="552"/>
        <v/>
      </c>
      <c r="CC98" s="872" t="str">
        <f t="shared" si="552"/>
        <v/>
      </c>
      <c r="CD98" s="872" t="str">
        <f t="shared" si="552"/>
        <v/>
      </c>
      <c r="CE98" s="872" t="str">
        <f t="shared" si="552"/>
        <v/>
      </c>
      <c r="CF98" s="872" t="str">
        <f t="shared" si="552"/>
        <v/>
      </c>
      <c r="CG98" s="873"/>
      <c r="CH98" s="863"/>
      <c r="CI98" s="863"/>
      <c r="CJ98" s="861"/>
      <c r="CL98" s="872" t="str">
        <f>IF(CL89="","",IF(CL94="","通常実績",IF(CL94="　","通常実績",CL94)))</f>
        <v/>
      </c>
      <c r="CM98" s="872" t="str">
        <f t="shared" ref="CM98:CR98" si="553">IF(CM89="","",IF(CM94="","通常実績",IF(CM94="　","通常実績",CM94)))</f>
        <v/>
      </c>
      <c r="CN98" s="872" t="str">
        <f t="shared" si="553"/>
        <v/>
      </c>
      <c r="CO98" s="872" t="str">
        <f t="shared" si="553"/>
        <v/>
      </c>
      <c r="CP98" s="872" t="str">
        <f t="shared" si="553"/>
        <v/>
      </c>
      <c r="CQ98" s="872" t="str">
        <f t="shared" si="553"/>
        <v/>
      </c>
      <c r="CR98" s="872" t="str">
        <f t="shared" si="553"/>
        <v/>
      </c>
      <c r="CS98" s="873"/>
      <c r="CT98" s="863"/>
      <c r="CU98" s="863"/>
    </row>
    <row r="99" spans="1:100">
      <c r="C99" s="874"/>
      <c r="D99" s="874"/>
      <c r="E99" s="874"/>
      <c r="F99" s="874"/>
      <c r="G99" s="874"/>
      <c r="H99" s="874"/>
      <c r="I99" s="874"/>
      <c r="J99" s="834"/>
      <c r="M99" s="834"/>
      <c r="N99" s="834"/>
      <c r="O99" s="834"/>
      <c r="P99" s="834"/>
      <c r="Q99" s="834"/>
      <c r="R99" s="834"/>
      <c r="S99" s="834"/>
      <c r="T99" s="834"/>
      <c r="U99" s="834"/>
      <c r="V99" s="834"/>
      <c r="W99" s="834"/>
      <c r="AA99" s="834"/>
      <c r="AB99" s="834"/>
      <c r="AC99" s="834"/>
      <c r="AD99" s="834"/>
      <c r="AE99" s="834"/>
      <c r="AF99" s="834"/>
      <c r="AG99" s="834"/>
      <c r="AH99" s="834"/>
      <c r="AI99" s="834"/>
      <c r="AJ99" s="834"/>
      <c r="AL99" s="834"/>
      <c r="AM99" s="834"/>
      <c r="AN99" s="834"/>
      <c r="AO99" s="834"/>
      <c r="AP99" s="834"/>
      <c r="AQ99" s="834"/>
      <c r="AR99" s="834"/>
      <c r="AS99" s="834"/>
      <c r="AT99" s="834"/>
      <c r="AU99" s="834"/>
      <c r="AV99" s="834"/>
      <c r="AZ99" s="834"/>
      <c r="BA99" s="834"/>
      <c r="BB99" s="834"/>
      <c r="BC99" s="834"/>
      <c r="BD99" s="834"/>
      <c r="BE99" s="834"/>
      <c r="BF99" s="834"/>
      <c r="BG99" s="834"/>
      <c r="BH99" s="834"/>
      <c r="BI99" s="834"/>
      <c r="BK99" s="834"/>
      <c r="BL99" s="834"/>
      <c r="BM99" s="834"/>
      <c r="BN99" s="834"/>
      <c r="BO99" s="834"/>
      <c r="BP99" s="834"/>
      <c r="BQ99" s="834"/>
      <c r="BR99" s="834"/>
      <c r="BS99" s="834"/>
      <c r="BT99" s="834"/>
      <c r="BU99" s="834"/>
      <c r="BY99" s="834"/>
      <c r="BZ99" s="834"/>
      <c r="CA99" s="834"/>
      <c r="CB99" s="834"/>
      <c r="CC99" s="834"/>
      <c r="CD99" s="834"/>
      <c r="CE99" s="834"/>
      <c r="CF99" s="834"/>
      <c r="CG99" s="834"/>
      <c r="CH99" s="834"/>
      <c r="CJ99" s="834"/>
      <c r="CK99" s="834"/>
      <c r="CL99" s="834"/>
      <c r="CM99" s="834"/>
      <c r="CN99" s="834"/>
      <c r="CO99" s="834"/>
      <c r="CP99" s="834"/>
      <c r="CQ99" s="834"/>
      <c r="CR99" s="834"/>
      <c r="CS99" s="834"/>
      <c r="CT99" s="834"/>
    </row>
    <row r="100" spans="1:100" ht="13" hidden="1" customHeight="1" outlineLevel="1">
      <c r="A100" s="845"/>
      <c r="B100" s="844"/>
      <c r="C100" s="845">
        <f>YEAR(I86+1)</f>
        <v>2026</v>
      </c>
      <c r="D100" s="845">
        <f>MONTH(I86+1)</f>
        <v>5</v>
      </c>
      <c r="E100" s="847">
        <f>DAY(I86+1)</f>
        <v>11</v>
      </c>
      <c r="F100" s="846">
        <f>DATE(C100,D100,DAY(E100))</f>
        <v>46153</v>
      </c>
      <c r="G100" s="844"/>
      <c r="H100" s="844"/>
      <c r="I100" s="845"/>
      <c r="J100" s="844"/>
      <c r="K100" s="844"/>
      <c r="L100" s="844"/>
      <c r="M100" s="844"/>
      <c r="N100" s="844"/>
      <c r="O100" s="845">
        <f>YEAR(U86+1)</f>
        <v>2026</v>
      </c>
      <c r="P100" s="845">
        <f>MONTH(U86+1)</f>
        <v>7</v>
      </c>
      <c r="Q100" s="847">
        <f>DAY(U86+1)</f>
        <v>6</v>
      </c>
      <c r="R100" s="846">
        <f>DATE(O100,P100,DAY(Q100))</f>
        <v>46209</v>
      </c>
      <c r="S100" s="844"/>
      <c r="T100" s="844"/>
      <c r="U100" s="845"/>
      <c r="V100" s="844"/>
      <c r="W100" s="844"/>
      <c r="X100" s="844"/>
      <c r="Y100" s="845"/>
      <c r="Z100" s="845"/>
      <c r="AA100" s="844"/>
      <c r="AB100" s="845">
        <f>YEAR(AH86+1)</f>
        <v>2026</v>
      </c>
      <c r="AC100" s="845">
        <f>MONTH(AH86+1)</f>
        <v>8</v>
      </c>
      <c r="AD100" s="847">
        <f>DAY(AH86+1)</f>
        <v>31</v>
      </c>
      <c r="AE100" s="846">
        <f>DATE(AB100,AC100,DAY(AD100))</f>
        <v>46265</v>
      </c>
      <c r="AF100" s="844"/>
      <c r="AG100" s="844"/>
      <c r="AH100" s="845"/>
      <c r="AI100" s="844"/>
      <c r="AJ100" s="844"/>
      <c r="AK100" s="844"/>
      <c r="AL100" s="844"/>
      <c r="AM100" s="844"/>
      <c r="AN100" s="845">
        <f>YEAR(AT86+1)</f>
        <v>2026</v>
      </c>
      <c r="AO100" s="845">
        <f>MONTH(AT86+1)</f>
        <v>10</v>
      </c>
      <c r="AP100" s="847">
        <f>DAY(AT86+1)</f>
        <v>26</v>
      </c>
      <c r="AQ100" s="846">
        <f>DATE(AN100,AO100,DAY(AP100))</f>
        <v>46321</v>
      </c>
      <c r="AR100" s="844"/>
      <c r="AS100" s="844"/>
      <c r="AT100" s="845"/>
      <c r="AU100" s="844"/>
      <c r="AV100" s="844"/>
      <c r="AW100" s="844"/>
      <c r="AX100" s="845"/>
      <c r="AY100" s="845"/>
      <c r="AZ100" s="844"/>
      <c r="BA100" s="845">
        <f>YEAR(BG86+1)</f>
        <v>2026</v>
      </c>
      <c r="BB100" s="845">
        <f>MONTH(BG86+1)</f>
        <v>12</v>
      </c>
      <c r="BC100" s="847">
        <f>DAY(BG86+1)</f>
        <v>21</v>
      </c>
      <c r="BD100" s="846">
        <f>DATE(BA100,BB100,DAY(BC100))</f>
        <v>46377</v>
      </c>
      <c r="BE100" s="844"/>
      <c r="BF100" s="844"/>
      <c r="BG100" s="845"/>
      <c r="BH100" s="844"/>
      <c r="BI100" s="844"/>
      <c r="BJ100" s="844"/>
      <c r="BK100" s="844"/>
      <c r="BL100" s="844"/>
      <c r="BM100" s="845">
        <f>YEAR(BS86+1)</f>
        <v>2027</v>
      </c>
      <c r="BN100" s="845">
        <f>MONTH(BS86+1)</f>
        <v>2</v>
      </c>
      <c r="BO100" s="847">
        <f>DAY(BS86+1)</f>
        <v>15</v>
      </c>
      <c r="BP100" s="846">
        <f>DATE(BM100,BN100,DAY(BO100))</f>
        <v>46433</v>
      </c>
      <c r="BQ100" s="844"/>
      <c r="BR100" s="844"/>
      <c r="BS100" s="845"/>
      <c r="BT100" s="844"/>
      <c r="BU100" s="844"/>
      <c r="BV100" s="844"/>
      <c r="BW100" s="845"/>
      <c r="BX100" s="845"/>
      <c r="BY100" s="844"/>
      <c r="BZ100" s="845">
        <f>YEAR(CF86+1)</f>
        <v>2027</v>
      </c>
      <c r="CA100" s="845">
        <f>MONTH(CF86+1)</f>
        <v>4</v>
      </c>
      <c r="CB100" s="847">
        <f>DAY(CF86+1)</f>
        <v>12</v>
      </c>
      <c r="CC100" s="846">
        <f>DATE(BZ100,CA100,DAY(CB100))</f>
        <v>46489</v>
      </c>
      <c r="CD100" s="844"/>
      <c r="CE100" s="844"/>
      <c r="CF100" s="845"/>
      <c r="CG100" s="844"/>
      <c r="CH100" s="844"/>
      <c r="CI100" s="844"/>
      <c r="CJ100" s="844"/>
      <c r="CK100" s="844"/>
      <c r="CL100" s="845">
        <f>YEAR(CR86+1)</f>
        <v>2027</v>
      </c>
      <c r="CM100" s="845">
        <f>MONTH(CR86+1)</f>
        <v>6</v>
      </c>
      <c r="CN100" s="847">
        <f>DAY(CR86+1)</f>
        <v>7</v>
      </c>
      <c r="CO100" s="846">
        <f>DATE(CL100,CM100,DAY(CN100))</f>
        <v>46545</v>
      </c>
      <c r="CP100" s="844"/>
      <c r="CQ100" s="844"/>
      <c r="CR100" s="845"/>
      <c r="CS100" s="844"/>
      <c r="CT100" s="844"/>
      <c r="CU100" s="844"/>
      <c r="CV100" s="845"/>
    </row>
    <row r="101" spans="1:100" ht="13" hidden="1" customHeight="1" outlineLevel="1">
      <c r="A101" s="849"/>
      <c r="B101" s="848"/>
      <c r="C101" s="849">
        <f>I86+1</f>
        <v>46153</v>
      </c>
      <c r="D101" s="849">
        <f t="shared" ref="D101:I101" si="554">C101+1</f>
        <v>46154</v>
      </c>
      <c r="E101" s="849">
        <f t="shared" si="554"/>
        <v>46155</v>
      </c>
      <c r="F101" s="849">
        <f t="shared" si="554"/>
        <v>46156</v>
      </c>
      <c r="G101" s="849">
        <f t="shared" si="554"/>
        <v>46157</v>
      </c>
      <c r="H101" s="849">
        <f t="shared" si="554"/>
        <v>46158</v>
      </c>
      <c r="I101" s="849">
        <f t="shared" si="554"/>
        <v>46159</v>
      </c>
      <c r="J101" s="848"/>
      <c r="K101" s="848"/>
      <c r="L101" s="848"/>
      <c r="M101" s="848"/>
      <c r="N101" s="848"/>
      <c r="O101" s="849">
        <f>U86+1</f>
        <v>46209</v>
      </c>
      <c r="P101" s="849">
        <f t="shared" ref="P101:U101" si="555">O101+1</f>
        <v>46210</v>
      </c>
      <c r="Q101" s="849">
        <f t="shared" si="555"/>
        <v>46211</v>
      </c>
      <c r="R101" s="849">
        <f t="shared" si="555"/>
        <v>46212</v>
      </c>
      <c r="S101" s="849">
        <f t="shared" si="555"/>
        <v>46213</v>
      </c>
      <c r="T101" s="849">
        <f t="shared" si="555"/>
        <v>46214</v>
      </c>
      <c r="U101" s="849">
        <f t="shared" si="555"/>
        <v>46215</v>
      </c>
      <c r="V101" s="848"/>
      <c r="W101" s="848"/>
      <c r="X101" s="848"/>
      <c r="Y101" s="849"/>
      <c r="Z101" s="849"/>
      <c r="AA101" s="848"/>
      <c r="AB101" s="849">
        <f>AH86+1</f>
        <v>46265</v>
      </c>
      <c r="AC101" s="849">
        <f t="shared" ref="AC101:AH101" si="556">AB101+1</f>
        <v>46266</v>
      </c>
      <c r="AD101" s="849">
        <f t="shared" si="556"/>
        <v>46267</v>
      </c>
      <c r="AE101" s="849">
        <f t="shared" si="556"/>
        <v>46268</v>
      </c>
      <c r="AF101" s="849">
        <f t="shared" si="556"/>
        <v>46269</v>
      </c>
      <c r="AG101" s="849">
        <f t="shared" si="556"/>
        <v>46270</v>
      </c>
      <c r="AH101" s="849">
        <f t="shared" si="556"/>
        <v>46271</v>
      </c>
      <c r="AI101" s="848"/>
      <c r="AJ101" s="848"/>
      <c r="AK101" s="848"/>
      <c r="AL101" s="848"/>
      <c r="AM101" s="848"/>
      <c r="AN101" s="849">
        <f>AT86+1</f>
        <v>46321</v>
      </c>
      <c r="AO101" s="849">
        <f t="shared" ref="AO101:AT101" si="557">AN101+1</f>
        <v>46322</v>
      </c>
      <c r="AP101" s="849">
        <f t="shared" si="557"/>
        <v>46323</v>
      </c>
      <c r="AQ101" s="849">
        <f t="shared" si="557"/>
        <v>46324</v>
      </c>
      <c r="AR101" s="849">
        <f t="shared" si="557"/>
        <v>46325</v>
      </c>
      <c r="AS101" s="849">
        <f t="shared" si="557"/>
        <v>46326</v>
      </c>
      <c r="AT101" s="849">
        <f t="shared" si="557"/>
        <v>46327</v>
      </c>
      <c r="AU101" s="848"/>
      <c r="AV101" s="848"/>
      <c r="AW101" s="848"/>
      <c r="AX101" s="849"/>
      <c r="AY101" s="849"/>
      <c r="AZ101" s="848"/>
      <c r="BA101" s="849">
        <f>BG86+1</f>
        <v>46377</v>
      </c>
      <c r="BB101" s="849">
        <f t="shared" ref="BB101:BG101" si="558">BA101+1</f>
        <v>46378</v>
      </c>
      <c r="BC101" s="849">
        <f t="shared" si="558"/>
        <v>46379</v>
      </c>
      <c r="BD101" s="849">
        <f t="shared" si="558"/>
        <v>46380</v>
      </c>
      <c r="BE101" s="849">
        <f t="shared" si="558"/>
        <v>46381</v>
      </c>
      <c r="BF101" s="849">
        <f t="shared" si="558"/>
        <v>46382</v>
      </c>
      <c r="BG101" s="849">
        <f t="shared" si="558"/>
        <v>46383</v>
      </c>
      <c r="BH101" s="848"/>
      <c r="BI101" s="848"/>
      <c r="BJ101" s="848"/>
      <c r="BK101" s="848"/>
      <c r="BL101" s="848"/>
      <c r="BM101" s="849">
        <f>BS86+1</f>
        <v>46433</v>
      </c>
      <c r="BN101" s="849">
        <f t="shared" ref="BN101:BS101" si="559">BM101+1</f>
        <v>46434</v>
      </c>
      <c r="BO101" s="849">
        <f t="shared" si="559"/>
        <v>46435</v>
      </c>
      <c r="BP101" s="849">
        <f t="shared" si="559"/>
        <v>46436</v>
      </c>
      <c r="BQ101" s="849">
        <f t="shared" si="559"/>
        <v>46437</v>
      </c>
      <c r="BR101" s="849">
        <f t="shared" si="559"/>
        <v>46438</v>
      </c>
      <c r="BS101" s="849">
        <f t="shared" si="559"/>
        <v>46439</v>
      </c>
      <c r="BT101" s="848"/>
      <c r="BU101" s="848"/>
      <c r="BV101" s="848"/>
      <c r="BW101" s="849"/>
      <c r="BX101" s="849"/>
      <c r="BY101" s="848"/>
      <c r="BZ101" s="849">
        <f>CF86+1</f>
        <v>46489</v>
      </c>
      <c r="CA101" s="849">
        <f t="shared" ref="CA101:CF101" si="560">BZ101+1</f>
        <v>46490</v>
      </c>
      <c r="CB101" s="849">
        <f t="shared" si="560"/>
        <v>46491</v>
      </c>
      <c r="CC101" s="849">
        <f t="shared" si="560"/>
        <v>46492</v>
      </c>
      <c r="CD101" s="849">
        <f t="shared" si="560"/>
        <v>46493</v>
      </c>
      <c r="CE101" s="849">
        <f t="shared" si="560"/>
        <v>46494</v>
      </c>
      <c r="CF101" s="849">
        <f t="shared" si="560"/>
        <v>46495</v>
      </c>
      <c r="CG101" s="848"/>
      <c r="CH101" s="848"/>
      <c r="CI101" s="848"/>
      <c r="CJ101" s="848"/>
      <c r="CK101" s="848"/>
      <c r="CL101" s="849">
        <f>CR86+1</f>
        <v>46545</v>
      </c>
      <c r="CM101" s="849">
        <f t="shared" ref="CM101:CR101" si="561">CL101+1</f>
        <v>46546</v>
      </c>
      <c r="CN101" s="849">
        <f t="shared" si="561"/>
        <v>46547</v>
      </c>
      <c r="CO101" s="849">
        <f t="shared" si="561"/>
        <v>46548</v>
      </c>
      <c r="CP101" s="849">
        <f t="shared" si="561"/>
        <v>46549</v>
      </c>
      <c r="CQ101" s="849">
        <f t="shared" si="561"/>
        <v>46550</v>
      </c>
      <c r="CR101" s="849">
        <f t="shared" si="561"/>
        <v>46551</v>
      </c>
      <c r="CS101" s="848"/>
      <c r="CT101" s="848"/>
      <c r="CU101" s="848"/>
      <c r="CV101" s="849"/>
    </row>
    <row r="102" spans="1:100" collapsed="1">
      <c r="B102" s="850" t="s">
        <v>1352</v>
      </c>
      <c r="C102" s="2436">
        <f>DATE($C100,$D100,1)</f>
        <v>46143</v>
      </c>
      <c r="D102" s="2437"/>
      <c r="E102" s="2437"/>
      <c r="F102" s="2437"/>
      <c r="G102" s="2437"/>
      <c r="H102" s="2437"/>
      <c r="I102" s="2437"/>
      <c r="J102" s="2437"/>
      <c r="K102" s="2438"/>
      <c r="L102" s="851"/>
      <c r="M102" s="834"/>
      <c r="N102" s="850" t="s">
        <v>1352</v>
      </c>
      <c r="O102" s="2436">
        <f>DATE($O100,$P100,1)</f>
        <v>46204</v>
      </c>
      <c r="P102" s="2437"/>
      <c r="Q102" s="2437"/>
      <c r="R102" s="2437"/>
      <c r="S102" s="2437"/>
      <c r="T102" s="2437"/>
      <c r="U102" s="2437"/>
      <c r="V102" s="2437"/>
      <c r="W102" s="2438"/>
      <c r="X102" s="851"/>
      <c r="AA102" s="850" t="s">
        <v>1352</v>
      </c>
      <c r="AB102" s="2436">
        <f>DATE($AB100,$AC100,1)</f>
        <v>46235</v>
      </c>
      <c r="AC102" s="2437"/>
      <c r="AD102" s="2437"/>
      <c r="AE102" s="2437"/>
      <c r="AF102" s="2437"/>
      <c r="AG102" s="2437"/>
      <c r="AH102" s="2437"/>
      <c r="AI102" s="2437"/>
      <c r="AJ102" s="2438"/>
      <c r="AK102" s="851"/>
      <c r="AL102" s="834"/>
      <c r="AM102" s="850" t="s">
        <v>1352</v>
      </c>
      <c r="AN102" s="2436">
        <f>DATE($AN100,$AO100,1)</f>
        <v>46296</v>
      </c>
      <c r="AO102" s="2437"/>
      <c r="AP102" s="2437"/>
      <c r="AQ102" s="2437"/>
      <c r="AR102" s="2437"/>
      <c r="AS102" s="2437"/>
      <c r="AT102" s="2437"/>
      <c r="AU102" s="2437"/>
      <c r="AV102" s="2438"/>
      <c r="AW102" s="851"/>
      <c r="AZ102" s="850" t="s">
        <v>1352</v>
      </c>
      <c r="BA102" s="2436">
        <f>DATE(BA100,BB100,1)</f>
        <v>46357</v>
      </c>
      <c r="BB102" s="2437"/>
      <c r="BC102" s="2437"/>
      <c r="BD102" s="2437"/>
      <c r="BE102" s="2437"/>
      <c r="BF102" s="2437"/>
      <c r="BG102" s="2437"/>
      <c r="BH102" s="2437"/>
      <c r="BI102" s="2438"/>
      <c r="BJ102" s="851"/>
      <c r="BK102" s="834"/>
      <c r="BL102" s="850" t="s">
        <v>1352</v>
      </c>
      <c r="BM102" s="2436">
        <f>DATE(BM100,BN100,1)</f>
        <v>46419</v>
      </c>
      <c r="BN102" s="2437"/>
      <c r="BO102" s="2437"/>
      <c r="BP102" s="2437"/>
      <c r="BQ102" s="2437"/>
      <c r="BR102" s="2437"/>
      <c r="BS102" s="2437"/>
      <c r="BT102" s="2437"/>
      <c r="BU102" s="2438"/>
      <c r="BV102" s="851"/>
      <c r="BY102" s="850" t="s">
        <v>1352</v>
      </c>
      <c r="BZ102" s="2436">
        <f>DATE(BZ100,CA100,1)</f>
        <v>46478</v>
      </c>
      <c r="CA102" s="2437"/>
      <c r="CB102" s="2437"/>
      <c r="CC102" s="2437"/>
      <c r="CD102" s="2437"/>
      <c r="CE102" s="2437"/>
      <c r="CF102" s="2437"/>
      <c r="CG102" s="2437"/>
      <c r="CH102" s="2438"/>
      <c r="CI102" s="851"/>
      <c r="CJ102" s="834"/>
      <c r="CK102" s="850" t="s">
        <v>1352</v>
      </c>
      <c r="CL102" s="2436">
        <f>DATE(CL100,CM100,1)</f>
        <v>46539</v>
      </c>
      <c r="CM102" s="2437"/>
      <c r="CN102" s="2437"/>
      <c r="CO102" s="2437"/>
      <c r="CP102" s="2437"/>
      <c r="CQ102" s="2437"/>
      <c r="CR102" s="2437"/>
      <c r="CS102" s="2437"/>
      <c r="CT102" s="2438"/>
      <c r="CU102" s="851"/>
    </row>
    <row r="103" spans="1:100" hidden="1">
      <c r="B103" s="896"/>
      <c r="C103" s="1085">
        <f>DATE($C100,$D100,DAY($E100))</f>
        <v>46153</v>
      </c>
      <c r="D103" s="1082">
        <f t="shared" ref="D103" si="562">C103+1</f>
        <v>46154</v>
      </c>
      <c r="E103" s="1082">
        <f t="shared" ref="E103" si="563">D103+1</f>
        <v>46155</v>
      </c>
      <c r="F103" s="1082">
        <f t="shared" ref="F103" si="564">E103+1</f>
        <v>46156</v>
      </c>
      <c r="G103" s="1082">
        <f t="shared" ref="G103" si="565">F103+1</f>
        <v>46157</v>
      </c>
      <c r="H103" s="1082">
        <f t="shared" ref="H103" si="566">G103+1</f>
        <v>46158</v>
      </c>
      <c r="I103" s="1082">
        <f t="shared" ref="I103" si="567">H103+1</f>
        <v>46159</v>
      </c>
      <c r="J103" s="851"/>
      <c r="K103" s="1081"/>
      <c r="L103" s="851"/>
      <c r="M103" s="834"/>
      <c r="N103" s="896"/>
      <c r="O103" s="1085">
        <f>DATE($O100,$P100,DAY($Q100))</f>
        <v>46209</v>
      </c>
      <c r="P103" s="1082">
        <f t="shared" ref="P103" si="568">O103+1</f>
        <v>46210</v>
      </c>
      <c r="Q103" s="1082">
        <f t="shared" ref="Q103" si="569">P103+1</f>
        <v>46211</v>
      </c>
      <c r="R103" s="1082">
        <f t="shared" ref="R103" si="570">Q103+1</f>
        <v>46212</v>
      </c>
      <c r="S103" s="1082">
        <f t="shared" ref="S103" si="571">R103+1</f>
        <v>46213</v>
      </c>
      <c r="T103" s="1082">
        <f t="shared" ref="T103" si="572">S103+1</f>
        <v>46214</v>
      </c>
      <c r="U103" s="1082">
        <f t="shared" ref="U103" si="573">T103+1</f>
        <v>46215</v>
      </c>
      <c r="V103" s="851"/>
      <c r="W103" s="1081"/>
      <c r="X103" s="851"/>
      <c r="AA103" s="896"/>
      <c r="AB103" s="1085">
        <f>DATE($AB100,$AC100,DAY($AD100))</f>
        <v>46265</v>
      </c>
      <c r="AC103" s="1082">
        <f t="shared" ref="AC103" si="574">AB103+1</f>
        <v>46266</v>
      </c>
      <c r="AD103" s="1082">
        <f t="shared" ref="AD103" si="575">AC103+1</f>
        <v>46267</v>
      </c>
      <c r="AE103" s="1082">
        <f t="shared" ref="AE103" si="576">AD103+1</f>
        <v>46268</v>
      </c>
      <c r="AF103" s="1082">
        <f t="shared" ref="AF103" si="577">AE103+1</f>
        <v>46269</v>
      </c>
      <c r="AG103" s="1082">
        <f t="shared" ref="AG103" si="578">AF103+1</f>
        <v>46270</v>
      </c>
      <c r="AH103" s="1082">
        <f t="shared" ref="AH103" si="579">AG103+1</f>
        <v>46271</v>
      </c>
      <c r="AI103" s="851"/>
      <c r="AJ103" s="1081"/>
      <c r="AK103" s="851"/>
      <c r="AL103" s="834"/>
      <c r="AM103" s="896"/>
      <c r="AN103" s="1085">
        <f>DATE($AN100,$AO100,DAY($AP100))</f>
        <v>46321</v>
      </c>
      <c r="AO103" s="1082">
        <f t="shared" ref="AO103" si="580">AN103+1</f>
        <v>46322</v>
      </c>
      <c r="AP103" s="1082">
        <f t="shared" ref="AP103" si="581">AO103+1</f>
        <v>46323</v>
      </c>
      <c r="AQ103" s="1082">
        <f t="shared" ref="AQ103" si="582">AP103+1</f>
        <v>46324</v>
      </c>
      <c r="AR103" s="1082">
        <f t="shared" ref="AR103" si="583">AQ103+1</f>
        <v>46325</v>
      </c>
      <c r="AS103" s="1082">
        <f t="shared" ref="AS103" si="584">AR103+1</f>
        <v>46326</v>
      </c>
      <c r="AT103" s="1082">
        <f t="shared" ref="AT103" si="585">AS103+1</f>
        <v>46327</v>
      </c>
      <c r="AU103" s="851"/>
      <c r="AV103" s="1081"/>
      <c r="AW103" s="851"/>
      <c r="AZ103" s="896"/>
      <c r="BA103" s="1085">
        <f>DATE($BA100,$BB100,DAY($BC100))</f>
        <v>46377</v>
      </c>
      <c r="BB103" s="1082">
        <f t="shared" ref="BB103" si="586">BA103+1</f>
        <v>46378</v>
      </c>
      <c r="BC103" s="1082">
        <f t="shared" ref="BC103" si="587">BB103+1</f>
        <v>46379</v>
      </c>
      <c r="BD103" s="1082">
        <f t="shared" ref="BD103" si="588">BC103+1</f>
        <v>46380</v>
      </c>
      <c r="BE103" s="1082">
        <f t="shared" ref="BE103" si="589">BD103+1</f>
        <v>46381</v>
      </c>
      <c r="BF103" s="1082">
        <f t="shared" ref="BF103" si="590">BE103+1</f>
        <v>46382</v>
      </c>
      <c r="BG103" s="1082">
        <f t="shared" ref="BG103" si="591">BF103+1</f>
        <v>46383</v>
      </c>
      <c r="BH103" s="851"/>
      <c r="BI103" s="1081"/>
      <c r="BJ103" s="851"/>
      <c r="BK103" s="834"/>
      <c r="BL103" s="896"/>
      <c r="BM103" s="1085">
        <f>DATE($BM100,$BN100,DAY($BO100))</f>
        <v>46433</v>
      </c>
      <c r="BN103" s="1082">
        <f t="shared" ref="BN103" si="592">BM103+1</f>
        <v>46434</v>
      </c>
      <c r="BO103" s="1082">
        <f t="shared" ref="BO103" si="593">BN103+1</f>
        <v>46435</v>
      </c>
      <c r="BP103" s="1082">
        <f t="shared" ref="BP103" si="594">BO103+1</f>
        <v>46436</v>
      </c>
      <c r="BQ103" s="1082">
        <f t="shared" ref="BQ103" si="595">BP103+1</f>
        <v>46437</v>
      </c>
      <c r="BR103" s="1082">
        <f t="shared" ref="BR103" si="596">BQ103+1</f>
        <v>46438</v>
      </c>
      <c r="BS103" s="1082">
        <f t="shared" ref="BS103" si="597">BR103+1</f>
        <v>46439</v>
      </c>
      <c r="BT103" s="851"/>
      <c r="BU103" s="1081"/>
      <c r="BV103" s="851"/>
      <c r="BY103" s="896"/>
      <c r="BZ103" s="1085">
        <f>DATE($BZ100,$CA100,DAY($CB100))</f>
        <v>46489</v>
      </c>
      <c r="CA103" s="1082">
        <f t="shared" ref="CA103" si="598">BZ103+1</f>
        <v>46490</v>
      </c>
      <c r="CB103" s="1082">
        <f t="shared" ref="CB103" si="599">CA103+1</f>
        <v>46491</v>
      </c>
      <c r="CC103" s="1082">
        <f t="shared" ref="CC103" si="600">CB103+1</f>
        <v>46492</v>
      </c>
      <c r="CD103" s="1082">
        <f t="shared" ref="CD103" si="601">CC103+1</f>
        <v>46493</v>
      </c>
      <c r="CE103" s="1082">
        <f t="shared" ref="CE103" si="602">CD103+1</f>
        <v>46494</v>
      </c>
      <c r="CF103" s="1082">
        <f t="shared" ref="CF103" si="603">CE103+1</f>
        <v>46495</v>
      </c>
      <c r="CG103" s="851"/>
      <c r="CH103" s="1081"/>
      <c r="CI103" s="851"/>
      <c r="CJ103" s="834"/>
      <c r="CK103" s="896"/>
      <c r="CL103" s="1085">
        <f>DATE($CL100,$CM100,DAY($CN100))</f>
        <v>46545</v>
      </c>
      <c r="CM103" s="1082">
        <f t="shared" ref="CM103" si="604">CL103+1</f>
        <v>46546</v>
      </c>
      <c r="CN103" s="1082">
        <f t="shared" ref="CN103" si="605">CM103+1</f>
        <v>46547</v>
      </c>
      <c r="CO103" s="1082">
        <f t="shared" ref="CO103" si="606">CN103+1</f>
        <v>46548</v>
      </c>
      <c r="CP103" s="1082">
        <f t="shared" ref="CP103" si="607">CO103+1</f>
        <v>46549</v>
      </c>
      <c r="CQ103" s="1082">
        <f t="shared" ref="CQ103" si="608">CP103+1</f>
        <v>46550</v>
      </c>
      <c r="CR103" s="1082">
        <f t="shared" ref="CR103" si="609">CQ103+1</f>
        <v>46551</v>
      </c>
      <c r="CS103" s="851"/>
      <c r="CT103" s="1081"/>
      <c r="CU103" s="851"/>
    </row>
    <row r="104" spans="1:100" s="845" customFormat="1" ht="13.5" customHeight="1" outlineLevel="1">
      <c r="A104" s="834"/>
      <c r="B104" s="852" t="s">
        <v>1353</v>
      </c>
      <c r="C104" s="1090">
        <f>IF(I86&lt;$G$8,I86+1,"")</f>
        <v>46153</v>
      </c>
      <c r="D104" s="1091">
        <f t="shared" ref="D104" si="610">IF(C101&lt;$G$8,C104+1,"")</f>
        <v>46154</v>
      </c>
      <c r="E104" s="1091">
        <f t="shared" ref="E104" si="611">IF(D101&lt;$G$8,D104+1,"")</f>
        <v>46155</v>
      </c>
      <c r="F104" s="1091">
        <f t="shared" ref="F104" si="612">IF(E101&lt;$G$8,E104+1,"")</f>
        <v>46156</v>
      </c>
      <c r="G104" s="1091">
        <f t="shared" ref="G104" si="613">IF(F101&lt;$G$8,F104+1,"")</f>
        <v>46157</v>
      </c>
      <c r="H104" s="1091">
        <f t="shared" ref="H104" si="614">IF(G101&lt;$G$8,G104+1,"")</f>
        <v>46158</v>
      </c>
      <c r="I104" s="1093">
        <f t="shared" ref="I104" si="615">IF(H101&lt;$G$8,H104+1,"")</f>
        <v>46159</v>
      </c>
      <c r="J104" s="855" t="s">
        <v>1354</v>
      </c>
      <c r="K104" s="856">
        <f>+COUNTIFS(C105:I105,"土",C109:I109,"")+COUNTIFS(C105:I105,"日",C109:I109,"")+COUNTIFS(祝日,C101)+COUNTIFS(祝日,D101)+COUNTIFS(祝日,E101)+COUNTIFS(祝日,F101)+COUNTIFS(祝日,G101)</f>
        <v>2</v>
      </c>
      <c r="L104" s="832"/>
      <c r="M104" s="834"/>
      <c r="N104" s="852" t="s">
        <v>1353</v>
      </c>
      <c r="O104" s="1090">
        <f>IF(U86&lt;$G$8,U89+1,"")</f>
        <v>46209</v>
      </c>
      <c r="P104" s="1091">
        <f t="shared" ref="P104:U104" si="616">IF(O101&lt;$G$8,O104+1,"")</f>
        <v>46210</v>
      </c>
      <c r="Q104" s="1091">
        <f t="shared" si="616"/>
        <v>46211</v>
      </c>
      <c r="R104" s="1091">
        <f t="shared" si="616"/>
        <v>46212</v>
      </c>
      <c r="S104" s="1091">
        <f t="shared" si="616"/>
        <v>46213</v>
      </c>
      <c r="T104" s="1091">
        <f t="shared" si="616"/>
        <v>46214</v>
      </c>
      <c r="U104" s="1091">
        <f t="shared" si="616"/>
        <v>46215</v>
      </c>
      <c r="V104" s="855" t="s">
        <v>1354</v>
      </c>
      <c r="W104" s="856">
        <f>+COUNTIFS(O105:U105,"土",O109:U109,"")+COUNTIFS(O105:U105,"日",O109:U109,"")+COUNTIFS(祝日,O101)+COUNTIFS(祝日,P101)+COUNTIFS(祝日,Q101)+COUNTIFS(祝日,R101)+COUNTIFS(祝日,S101)</f>
        <v>2</v>
      </c>
      <c r="X104" s="832"/>
      <c r="Y104" s="834"/>
      <c r="Z104" s="834"/>
      <c r="AA104" s="852" t="s">
        <v>1353</v>
      </c>
      <c r="AB104" s="1090">
        <f>IF(AH86&lt;$G$8,AH89+1,"")</f>
        <v>46265</v>
      </c>
      <c r="AC104" s="1091">
        <f t="shared" ref="AC104:AH104" si="617">IF(AB101&lt;$G$8,AB104+1,"")</f>
        <v>46266</v>
      </c>
      <c r="AD104" s="1091">
        <f t="shared" si="617"/>
        <v>46267</v>
      </c>
      <c r="AE104" s="1091">
        <f t="shared" si="617"/>
        <v>46268</v>
      </c>
      <c r="AF104" s="1091">
        <f t="shared" si="617"/>
        <v>46269</v>
      </c>
      <c r="AG104" s="1091">
        <f t="shared" si="617"/>
        <v>46270</v>
      </c>
      <c r="AH104" s="1091">
        <f t="shared" si="617"/>
        <v>46271</v>
      </c>
      <c r="AI104" s="855" t="s">
        <v>1354</v>
      </c>
      <c r="AJ104" s="856">
        <f>+COUNTIFS(AB105:AH105,"土",AB109:AH109,"")+COUNTIFS(AB105:AH105,"日",AB109:AH109,"")+COUNTIFS(祝日,AB101)+COUNTIFS(祝日,AC101)+COUNTIFS(祝日,AD101)+COUNTIFS(祝日,AE101)+COUNTIFS(祝日,AF101)</f>
        <v>2</v>
      </c>
      <c r="AK104" s="832"/>
      <c r="AL104" s="834"/>
      <c r="AM104" s="852" t="s">
        <v>1353</v>
      </c>
      <c r="AN104" s="1090">
        <f>IF(AT86&lt;$G$8,AT89+1,"")</f>
        <v>46321</v>
      </c>
      <c r="AO104" s="1091">
        <f t="shared" ref="AO104:AT104" si="618">IF(AN101&lt;$G$8,AN104+1,"")</f>
        <v>46322</v>
      </c>
      <c r="AP104" s="1091">
        <f t="shared" si="618"/>
        <v>46323</v>
      </c>
      <c r="AQ104" s="1091">
        <f t="shared" si="618"/>
        <v>46324</v>
      </c>
      <c r="AR104" s="1091">
        <f t="shared" si="618"/>
        <v>46325</v>
      </c>
      <c r="AS104" s="1091">
        <f t="shared" si="618"/>
        <v>46326</v>
      </c>
      <c r="AT104" s="1091">
        <f t="shared" si="618"/>
        <v>46327</v>
      </c>
      <c r="AU104" s="855" t="s">
        <v>1354</v>
      </c>
      <c r="AV104" s="856">
        <f>+COUNTIFS(AN105:AT105,"土",AN109:AT109,"")+COUNTIFS(AN105:AT105,"日",AN109:AT109,"")+COUNTIFS(祝日,AN101)+COUNTIFS(祝日,AO101)+COUNTIFS(祝日,AP101)+COUNTIFS(祝日,AQ101)+COUNTIFS(祝日,AR101)</f>
        <v>2</v>
      </c>
      <c r="AW104" s="832"/>
      <c r="AX104" s="834"/>
      <c r="AY104" s="834"/>
      <c r="AZ104" s="852" t="s">
        <v>1353</v>
      </c>
      <c r="BA104" s="1090">
        <f>IF(BG86&lt;$G$8,BG89+1,"")</f>
        <v>46377</v>
      </c>
      <c r="BB104" s="1091">
        <f t="shared" ref="BB104:BG104" si="619">IF(BA101&lt;$G$8,BA104+1,"")</f>
        <v>46378</v>
      </c>
      <c r="BC104" s="1091">
        <f t="shared" si="619"/>
        <v>46379</v>
      </c>
      <c r="BD104" s="1091">
        <f t="shared" si="619"/>
        <v>46380</v>
      </c>
      <c r="BE104" s="1091">
        <f t="shared" si="619"/>
        <v>46381</v>
      </c>
      <c r="BF104" s="1091">
        <f t="shared" si="619"/>
        <v>46382</v>
      </c>
      <c r="BG104" s="1091">
        <f t="shared" si="619"/>
        <v>46383</v>
      </c>
      <c r="BH104" s="855" t="s">
        <v>1354</v>
      </c>
      <c r="BI104" s="856">
        <f>+COUNTIFS(BA105:BG105,"土",BA109:BG109,"")+COUNTIFS(BA105:BG105,"日",BA109:BG109,"")+COUNTIFS(祝日,BA101)+COUNTIFS(祝日,BB101)+COUNTIFS(祝日,BC101)+COUNTIFS(祝日,BD101)+COUNTIFS(祝日,BE101)</f>
        <v>2</v>
      </c>
      <c r="BJ104" s="832"/>
      <c r="BK104" s="834"/>
      <c r="BL104" s="852" t="s">
        <v>1353</v>
      </c>
      <c r="BM104" s="1090">
        <f>IF(BS86&lt;$G$8,BS89+1,"")</f>
        <v>46433</v>
      </c>
      <c r="BN104" s="1091">
        <f t="shared" ref="BN104:BS104" si="620">IF(BM101&lt;$G$8,BM104+1,"")</f>
        <v>46434</v>
      </c>
      <c r="BO104" s="1091">
        <f t="shared" si="620"/>
        <v>46435</v>
      </c>
      <c r="BP104" s="1091">
        <f t="shared" si="620"/>
        <v>46436</v>
      </c>
      <c r="BQ104" s="1091">
        <f t="shared" si="620"/>
        <v>46437</v>
      </c>
      <c r="BR104" s="1091">
        <f t="shared" si="620"/>
        <v>46438</v>
      </c>
      <c r="BS104" s="1091">
        <f t="shared" si="620"/>
        <v>46439</v>
      </c>
      <c r="BT104" s="855" t="s">
        <v>1354</v>
      </c>
      <c r="BU104" s="856">
        <f>+COUNTIFS(BM105:BS105,"土",BM109:BS109,"")+COUNTIFS(BM105:BS105,"日",BM109:BS109,"")+COUNTIFS(祝日,BM101)+COUNTIFS(祝日,BN101)+COUNTIFS(祝日,BO101)+COUNTIFS(祝日,BP101)+COUNTIFS(祝日,BQ101)</f>
        <v>2</v>
      </c>
      <c r="BV104" s="832"/>
      <c r="BW104" s="834"/>
      <c r="BX104" s="834"/>
      <c r="BY104" s="852" t="s">
        <v>1353</v>
      </c>
      <c r="BZ104" s="1090" t="str">
        <f>IF(CF86&lt;$G$8,CF89+1,"")</f>
        <v/>
      </c>
      <c r="CA104" s="1091" t="str">
        <f t="shared" ref="CA104:CF104" si="621">IF(BZ101&lt;$G$8,BZ104+1,"")</f>
        <v/>
      </c>
      <c r="CB104" s="1091" t="str">
        <f t="shared" si="621"/>
        <v/>
      </c>
      <c r="CC104" s="1091" t="str">
        <f t="shared" si="621"/>
        <v/>
      </c>
      <c r="CD104" s="1091" t="str">
        <f t="shared" si="621"/>
        <v/>
      </c>
      <c r="CE104" s="1091" t="str">
        <f t="shared" si="621"/>
        <v/>
      </c>
      <c r="CF104" s="1091" t="str">
        <f t="shared" si="621"/>
        <v/>
      </c>
      <c r="CG104" s="855" t="s">
        <v>1354</v>
      </c>
      <c r="CH104" s="856">
        <f>+COUNTIFS(BZ105:CF105,"土",BZ109:CF109,"")+COUNTIFS(BZ105:CF105,"日",BZ109:CF109,"")+COUNTIFS(祝日,BZ101)+COUNTIFS(祝日,CA101)+COUNTIFS(祝日,CB101)+COUNTIFS(祝日,CC101)+COUNTIFS(祝日,CD101)</f>
        <v>0</v>
      </c>
      <c r="CI104" s="832"/>
      <c r="CJ104" s="834"/>
      <c r="CK104" s="852" t="s">
        <v>1353</v>
      </c>
      <c r="CL104" s="1090" t="str">
        <f>IF(CR86&lt;$G$8,CR89+1,"")</f>
        <v/>
      </c>
      <c r="CM104" s="1091" t="str">
        <f t="shared" ref="CM104:CR104" si="622">IF(CL101&lt;$G$8,CL104+1,"")</f>
        <v/>
      </c>
      <c r="CN104" s="1091" t="str">
        <f t="shared" si="622"/>
        <v/>
      </c>
      <c r="CO104" s="1091" t="str">
        <f t="shared" si="622"/>
        <v/>
      </c>
      <c r="CP104" s="1091" t="str">
        <f t="shared" si="622"/>
        <v/>
      </c>
      <c r="CQ104" s="1091" t="str">
        <f t="shared" si="622"/>
        <v/>
      </c>
      <c r="CR104" s="1091" t="str">
        <f t="shared" si="622"/>
        <v/>
      </c>
      <c r="CS104" s="855" t="s">
        <v>1354</v>
      </c>
      <c r="CT104" s="856">
        <f>+COUNTIFS(CL105:CR105,"土",CL109:CR109,"")+COUNTIFS(CL105:CR105,"日",CL109:CR109,"")+COUNTIFS(祝日,CL101)+COUNTIFS(祝日,CM101)+COUNTIFS(祝日,CN101)+COUNTIFS(祝日,CO101)+COUNTIFS(祝日,CP101)</f>
        <v>0</v>
      </c>
      <c r="CU104" s="832"/>
      <c r="CV104" s="834"/>
    </row>
    <row r="105" spans="1:100" s="849" customFormat="1" ht="13.5" customHeight="1" outlineLevel="1">
      <c r="A105" s="834"/>
      <c r="B105" s="852" t="s">
        <v>1355</v>
      </c>
      <c r="C105" s="1092" t="str">
        <f>IF(C104="","","月")</f>
        <v>月</v>
      </c>
      <c r="D105" s="1092" t="str">
        <f>IF(D104="","","火")</f>
        <v>火</v>
      </c>
      <c r="E105" s="1092" t="str">
        <f>IF(E104="","","水")</f>
        <v>水</v>
      </c>
      <c r="F105" s="1092" t="str">
        <f>IF(F104="","","木")</f>
        <v>木</v>
      </c>
      <c r="G105" s="1092" t="str">
        <f>IF(G104="","","金")</f>
        <v>金</v>
      </c>
      <c r="H105" s="1092" t="str">
        <f>IF(H104="","","土")</f>
        <v>土</v>
      </c>
      <c r="I105" s="1092" t="str">
        <f>IF(I104="","","日")</f>
        <v>日</v>
      </c>
      <c r="J105" s="855" t="s">
        <v>1356</v>
      </c>
      <c r="K105" s="856">
        <f>+COUNTIF(C109:I109,"夏休")+COUNTIF(C109:I109,"冬休")+COUNTIF(C109:I109,"中止")</f>
        <v>0</v>
      </c>
      <c r="L105" s="832">
        <f>+COUNTIF(H109:I109,"夏休")+COUNTIF(H109:I109,"冬休")+COUNTIF(H109:I109,"中止")</f>
        <v>0</v>
      </c>
      <c r="M105" s="834"/>
      <c r="N105" s="852" t="s">
        <v>1355</v>
      </c>
      <c r="O105" s="1092" t="str">
        <f>IF(O104="","","月")</f>
        <v>月</v>
      </c>
      <c r="P105" s="1092" t="str">
        <f>IF(P104="","","火")</f>
        <v>火</v>
      </c>
      <c r="Q105" s="1092" t="str">
        <f>IF(Q104="","","水")</f>
        <v>水</v>
      </c>
      <c r="R105" s="1092" t="str">
        <f>IF(R104="","","木")</f>
        <v>木</v>
      </c>
      <c r="S105" s="1092" t="str">
        <f>IF(S104="","","金")</f>
        <v>金</v>
      </c>
      <c r="T105" s="1092" t="str">
        <f>IF(T104="","","土")</f>
        <v>土</v>
      </c>
      <c r="U105" s="1092" t="str">
        <f>IF(U104="","","日")</f>
        <v>日</v>
      </c>
      <c r="V105" s="855" t="s">
        <v>1356</v>
      </c>
      <c r="W105" s="856">
        <f>+COUNTIF(O109:U109,"夏休")+COUNTIF(O109:U109,"冬休")+COUNTIF(O109:U109,"中止")</f>
        <v>0</v>
      </c>
      <c r="X105" s="832">
        <f>+COUNTIF(T109:U109,"夏休")+COUNTIF(T109:U109,"冬休")+COUNTIF(T109:U109,"中止")</f>
        <v>0</v>
      </c>
      <c r="Y105" s="834"/>
      <c r="Z105" s="834"/>
      <c r="AA105" s="852" t="s">
        <v>1355</v>
      </c>
      <c r="AB105" s="1092" t="str">
        <f>IF(AB104="","","月")</f>
        <v>月</v>
      </c>
      <c r="AC105" s="1092" t="str">
        <f>IF(AC104="","","火")</f>
        <v>火</v>
      </c>
      <c r="AD105" s="1092" t="str">
        <f>IF(AD104="","","水")</f>
        <v>水</v>
      </c>
      <c r="AE105" s="1092" t="str">
        <f>IF(AE104="","","木")</f>
        <v>木</v>
      </c>
      <c r="AF105" s="1092" t="str">
        <f>IF(AF104="","","金")</f>
        <v>金</v>
      </c>
      <c r="AG105" s="1092" t="str">
        <f>IF(AG104="","","土")</f>
        <v>土</v>
      </c>
      <c r="AH105" s="1092" t="str">
        <f>IF(AH104="","","日")</f>
        <v>日</v>
      </c>
      <c r="AI105" s="855" t="s">
        <v>1356</v>
      </c>
      <c r="AJ105" s="856">
        <f>+COUNTIF(AB109:AH109,"夏休")+COUNTIF(AB109:AH109,"冬休")+COUNTIF(AB109:AH109,"中止")</f>
        <v>0</v>
      </c>
      <c r="AK105" s="832">
        <f>+COUNTIF(AG109:AH109,"夏休")+COUNTIF(AG109:AH109,"冬休")+COUNTIF(AG109:AH109,"中止")</f>
        <v>0</v>
      </c>
      <c r="AL105" s="834"/>
      <c r="AM105" s="852" t="s">
        <v>1355</v>
      </c>
      <c r="AN105" s="1092" t="str">
        <f>IF(AN104="","","月")</f>
        <v>月</v>
      </c>
      <c r="AO105" s="1092" t="str">
        <f>IF(AO104="","","火")</f>
        <v>火</v>
      </c>
      <c r="AP105" s="1092" t="str">
        <f>IF(AP104="","","水")</f>
        <v>水</v>
      </c>
      <c r="AQ105" s="1092" t="str">
        <f>IF(AQ104="","","木")</f>
        <v>木</v>
      </c>
      <c r="AR105" s="1092" t="str">
        <f>IF(AR104="","","金")</f>
        <v>金</v>
      </c>
      <c r="AS105" s="1092" t="str">
        <f>IF(AS104="","","土")</f>
        <v>土</v>
      </c>
      <c r="AT105" s="1092" t="str">
        <f>IF(AT104="","","日")</f>
        <v>日</v>
      </c>
      <c r="AU105" s="855" t="s">
        <v>1356</v>
      </c>
      <c r="AV105" s="856">
        <f>+COUNTIF(AN109:AT109,"夏休")+COUNTIF(AN109:AT109,"冬休")+COUNTIF(AN109:AT109,"中止")</f>
        <v>0</v>
      </c>
      <c r="AW105" s="832">
        <f>+COUNTIF(AS109:AT109,"夏休")+COUNTIF(AS109:AT109,"冬休")+COUNTIF(AS109:AT109,"中止")</f>
        <v>0</v>
      </c>
      <c r="AX105" s="834"/>
      <c r="AY105" s="834"/>
      <c r="AZ105" s="852" t="s">
        <v>1355</v>
      </c>
      <c r="BA105" s="1092" t="str">
        <f>IF(BA104="","","月")</f>
        <v>月</v>
      </c>
      <c r="BB105" s="1092" t="str">
        <f>IF(BB104="","","火")</f>
        <v>火</v>
      </c>
      <c r="BC105" s="1092" t="str">
        <f>IF(BC104="","","水")</f>
        <v>水</v>
      </c>
      <c r="BD105" s="1092" t="str">
        <f>IF(BD104="","","木")</f>
        <v>木</v>
      </c>
      <c r="BE105" s="1092" t="str">
        <f>IF(BE104="","","金")</f>
        <v>金</v>
      </c>
      <c r="BF105" s="1092" t="str">
        <f>IF(BF104="","","土")</f>
        <v>土</v>
      </c>
      <c r="BG105" s="1092" t="str">
        <f>IF(BG104="","","日")</f>
        <v>日</v>
      </c>
      <c r="BH105" s="855" t="s">
        <v>1356</v>
      </c>
      <c r="BI105" s="856">
        <f>+COUNTIF(BA109:BG109,"夏休")+COUNTIF(BA109:BG109,"冬休")+COUNTIF(BA109:BG109,"中止")</f>
        <v>0</v>
      </c>
      <c r="BJ105" s="832">
        <f>+COUNTIF(BF109:BG109,"夏休")+COUNTIF(BF109:BG109,"冬休")+COUNTIF(BF109:BG109,"中止")</f>
        <v>0</v>
      </c>
      <c r="BK105" s="834"/>
      <c r="BL105" s="852" t="s">
        <v>1355</v>
      </c>
      <c r="BM105" s="1092" t="str">
        <f>IF(BM104="","","月")</f>
        <v>月</v>
      </c>
      <c r="BN105" s="1092" t="str">
        <f>IF(BN104="","","火")</f>
        <v>火</v>
      </c>
      <c r="BO105" s="1092" t="str">
        <f>IF(BO104="","","水")</f>
        <v>水</v>
      </c>
      <c r="BP105" s="1092" t="str">
        <f>IF(BP104="","","木")</f>
        <v>木</v>
      </c>
      <c r="BQ105" s="1092" t="str">
        <f>IF(BQ104="","","金")</f>
        <v>金</v>
      </c>
      <c r="BR105" s="1092" t="str">
        <f>IF(BR104="","","土")</f>
        <v>土</v>
      </c>
      <c r="BS105" s="1092" t="str">
        <f>IF(BS104="","","日")</f>
        <v>日</v>
      </c>
      <c r="BT105" s="855" t="s">
        <v>1356</v>
      </c>
      <c r="BU105" s="856">
        <f>+COUNTIF(BM109:BS109,"夏休")+COUNTIF(BM109:BS109,"冬休")+COUNTIF(BM109:BS109,"中止")</f>
        <v>0</v>
      </c>
      <c r="BV105" s="832">
        <f>+COUNTIF(BR109:BS109,"夏休")+COUNTIF(BR109:BS109,"冬休")+COUNTIF(BR109:BS109,"中止")</f>
        <v>0</v>
      </c>
      <c r="BW105" s="834"/>
      <c r="BX105" s="834"/>
      <c r="BY105" s="852" t="s">
        <v>1355</v>
      </c>
      <c r="BZ105" s="1092" t="str">
        <f>IF(BZ104="","","月")</f>
        <v/>
      </c>
      <c r="CA105" s="1092" t="str">
        <f>IF(CA104="","","火")</f>
        <v/>
      </c>
      <c r="CB105" s="1092" t="str">
        <f>IF(CB104="","","水")</f>
        <v/>
      </c>
      <c r="CC105" s="1092" t="str">
        <f>IF(CC104="","","木")</f>
        <v/>
      </c>
      <c r="CD105" s="1092" t="str">
        <f>IF(CD104="","","金")</f>
        <v/>
      </c>
      <c r="CE105" s="1092" t="str">
        <f>IF(CE104="","","土")</f>
        <v/>
      </c>
      <c r="CF105" s="1092" t="str">
        <f>IF(CF104="","","日")</f>
        <v/>
      </c>
      <c r="CG105" s="855" t="s">
        <v>1356</v>
      </c>
      <c r="CH105" s="856">
        <f>+COUNTIF(BZ109:CF109,"夏休")+COUNTIF(BZ109:CF109,"冬休")+COUNTIF(BZ109:CF109,"中止")</f>
        <v>0</v>
      </c>
      <c r="CI105" s="832">
        <f>+COUNTIF(CE109:CF109,"夏休")+COUNTIF(CE109:CF109,"冬休")+COUNTIF(CE109:CF109,"中止")</f>
        <v>0</v>
      </c>
      <c r="CJ105" s="834"/>
      <c r="CK105" s="852" t="s">
        <v>1355</v>
      </c>
      <c r="CL105" s="1092" t="str">
        <f>IF(CL104="","","月")</f>
        <v/>
      </c>
      <c r="CM105" s="1092" t="str">
        <f>IF(CM104="","","火")</f>
        <v/>
      </c>
      <c r="CN105" s="1092" t="str">
        <f>IF(CN104="","","水")</f>
        <v/>
      </c>
      <c r="CO105" s="1092" t="str">
        <f>IF(CO104="","","木")</f>
        <v/>
      </c>
      <c r="CP105" s="1092" t="str">
        <f>IF(CP104="","","金")</f>
        <v/>
      </c>
      <c r="CQ105" s="1092" t="str">
        <f>IF(CQ104="","","土")</f>
        <v/>
      </c>
      <c r="CR105" s="1092" t="str">
        <f>IF(CR104="","","日")</f>
        <v/>
      </c>
      <c r="CS105" s="855" t="s">
        <v>1356</v>
      </c>
      <c r="CT105" s="856">
        <f>+COUNTIF(CL109:CR109,"夏休")+COUNTIF(CL109:CR109,"冬休")+COUNTIF(CL109:CR109,"中止")</f>
        <v>0</v>
      </c>
      <c r="CU105" s="832">
        <f>+COUNTIF(CQ109:CR109,"夏休")+COUNTIF(CQ109:CR109,"冬休")+COUNTIF(CQ109:CR109,"中止")</f>
        <v>0</v>
      </c>
      <c r="CV105" s="834"/>
    </row>
    <row r="106" spans="1:100" ht="13.5" customHeight="1">
      <c r="B106" s="2427" t="s">
        <v>1357</v>
      </c>
      <c r="C106" s="2430"/>
      <c r="D106" s="2424"/>
      <c r="E106" s="2424"/>
      <c r="F106" s="2424"/>
      <c r="G106" s="2424"/>
      <c r="H106" s="2424"/>
      <c r="I106" s="2424"/>
      <c r="J106" s="857" t="s">
        <v>1358</v>
      </c>
      <c r="K106" s="858">
        <f>COUNT(C104:I104)-K105</f>
        <v>7</v>
      </c>
      <c r="L106" s="859"/>
      <c r="M106" s="834"/>
      <c r="N106" s="2427" t="s">
        <v>1357</v>
      </c>
      <c r="O106" s="2430"/>
      <c r="P106" s="2424"/>
      <c r="Q106" s="2424"/>
      <c r="R106" s="2424"/>
      <c r="S106" s="2424"/>
      <c r="T106" s="2424"/>
      <c r="U106" s="2424"/>
      <c r="V106" s="857" t="s">
        <v>1358</v>
      </c>
      <c r="W106" s="858">
        <f>COUNT(O104:U104)-W105</f>
        <v>7</v>
      </c>
      <c r="X106" s="859"/>
      <c r="AA106" s="2427" t="s">
        <v>1357</v>
      </c>
      <c r="AB106" s="2430"/>
      <c r="AC106" s="2424"/>
      <c r="AD106" s="2424"/>
      <c r="AE106" s="2424"/>
      <c r="AF106" s="2424"/>
      <c r="AG106" s="2424"/>
      <c r="AH106" s="2424"/>
      <c r="AI106" s="857" t="s">
        <v>1358</v>
      </c>
      <c r="AJ106" s="858">
        <f>COUNT(AB104:AH104)-AJ105</f>
        <v>7</v>
      </c>
      <c r="AK106" s="859"/>
      <c r="AL106" s="834"/>
      <c r="AM106" s="2427" t="s">
        <v>1357</v>
      </c>
      <c r="AN106" s="2430"/>
      <c r="AO106" s="2424"/>
      <c r="AP106" s="2424"/>
      <c r="AQ106" s="2424"/>
      <c r="AR106" s="2424"/>
      <c r="AS106" s="2424"/>
      <c r="AT106" s="2424"/>
      <c r="AU106" s="857" t="s">
        <v>1358</v>
      </c>
      <c r="AV106" s="858">
        <f>COUNT(AN104:AT104)-AV105</f>
        <v>7</v>
      </c>
      <c r="AW106" s="859"/>
      <c r="AZ106" s="2427" t="s">
        <v>1357</v>
      </c>
      <c r="BA106" s="2430"/>
      <c r="BB106" s="2424"/>
      <c r="BC106" s="2424"/>
      <c r="BD106" s="2424"/>
      <c r="BE106" s="2424"/>
      <c r="BF106" s="2424"/>
      <c r="BG106" s="2424"/>
      <c r="BH106" s="857" t="s">
        <v>1358</v>
      </c>
      <c r="BI106" s="858">
        <f>COUNT(BA104:BG104)-BI105</f>
        <v>7</v>
      </c>
      <c r="BJ106" s="859"/>
      <c r="BK106" s="834"/>
      <c r="BL106" s="2427" t="s">
        <v>1357</v>
      </c>
      <c r="BM106" s="2430"/>
      <c r="BN106" s="2424"/>
      <c r="BO106" s="2424"/>
      <c r="BP106" s="2424"/>
      <c r="BQ106" s="2424"/>
      <c r="BR106" s="2424"/>
      <c r="BS106" s="2424"/>
      <c r="BT106" s="857" t="s">
        <v>1358</v>
      </c>
      <c r="BU106" s="858">
        <f>COUNT(BM104:BS104)-BU105</f>
        <v>7</v>
      </c>
      <c r="BV106" s="859"/>
      <c r="BY106" s="2427" t="s">
        <v>1357</v>
      </c>
      <c r="BZ106" s="2430"/>
      <c r="CA106" s="2424"/>
      <c r="CB106" s="2424"/>
      <c r="CC106" s="2424"/>
      <c r="CD106" s="2424"/>
      <c r="CE106" s="2424"/>
      <c r="CF106" s="2424"/>
      <c r="CG106" s="857" t="s">
        <v>1358</v>
      </c>
      <c r="CH106" s="858">
        <f>COUNT(BZ104:CF104)-CH105</f>
        <v>0</v>
      </c>
      <c r="CI106" s="859"/>
      <c r="CJ106" s="834"/>
      <c r="CK106" s="2427" t="s">
        <v>1357</v>
      </c>
      <c r="CL106" s="2430"/>
      <c r="CM106" s="2424"/>
      <c r="CN106" s="2424"/>
      <c r="CO106" s="2424"/>
      <c r="CP106" s="2424"/>
      <c r="CQ106" s="2424"/>
      <c r="CR106" s="2424"/>
      <c r="CS106" s="857" t="s">
        <v>1358</v>
      </c>
      <c r="CT106" s="858">
        <f>COUNT(CL104:CR104)-CT105</f>
        <v>0</v>
      </c>
      <c r="CU106" s="859"/>
    </row>
    <row r="107" spans="1:100">
      <c r="B107" s="2428"/>
      <c r="C107" s="2431"/>
      <c r="D107" s="2425"/>
      <c r="E107" s="2425"/>
      <c r="F107" s="2425"/>
      <c r="G107" s="2425"/>
      <c r="H107" s="2425"/>
      <c r="I107" s="2425"/>
      <c r="J107" s="857" t="s">
        <v>1359</v>
      </c>
      <c r="K107" s="860">
        <f>+COUNTIF(C110:I110,"休")</f>
        <v>2</v>
      </c>
      <c r="M107" s="861"/>
      <c r="N107" s="2428"/>
      <c r="O107" s="2431"/>
      <c r="P107" s="2425"/>
      <c r="Q107" s="2425"/>
      <c r="R107" s="2425"/>
      <c r="S107" s="2425"/>
      <c r="T107" s="2425"/>
      <c r="U107" s="2425"/>
      <c r="V107" s="857" t="s">
        <v>1359</v>
      </c>
      <c r="W107" s="860">
        <f>+COUNTIF(O110:U110,"休")</f>
        <v>0</v>
      </c>
      <c r="AA107" s="2428"/>
      <c r="AB107" s="2431"/>
      <c r="AC107" s="2425"/>
      <c r="AD107" s="2425"/>
      <c r="AE107" s="2425"/>
      <c r="AF107" s="2425"/>
      <c r="AG107" s="2425"/>
      <c r="AH107" s="2425"/>
      <c r="AI107" s="857" t="s">
        <v>1359</v>
      </c>
      <c r="AJ107" s="860">
        <f>+COUNTIF(AB110:AH110,"休")</f>
        <v>0</v>
      </c>
      <c r="AL107" s="861"/>
      <c r="AM107" s="2428"/>
      <c r="AN107" s="2431"/>
      <c r="AO107" s="2425"/>
      <c r="AP107" s="2425"/>
      <c r="AQ107" s="2425"/>
      <c r="AR107" s="2425"/>
      <c r="AS107" s="2425"/>
      <c r="AT107" s="2425"/>
      <c r="AU107" s="857" t="s">
        <v>1359</v>
      </c>
      <c r="AV107" s="860">
        <f>+COUNTIF(AN110:AT110,"休")</f>
        <v>0</v>
      </c>
      <c r="AZ107" s="2428"/>
      <c r="BA107" s="2431"/>
      <c r="BB107" s="2425"/>
      <c r="BC107" s="2425"/>
      <c r="BD107" s="2425"/>
      <c r="BE107" s="2425"/>
      <c r="BF107" s="2425"/>
      <c r="BG107" s="2425"/>
      <c r="BH107" s="857" t="s">
        <v>1359</v>
      </c>
      <c r="BI107" s="860">
        <f>+COUNTIF(BA110:BG110,"休")</f>
        <v>0</v>
      </c>
      <c r="BK107" s="861"/>
      <c r="BL107" s="2428"/>
      <c r="BM107" s="2431"/>
      <c r="BN107" s="2425"/>
      <c r="BO107" s="2425"/>
      <c r="BP107" s="2425"/>
      <c r="BQ107" s="2425"/>
      <c r="BR107" s="2425"/>
      <c r="BS107" s="2425"/>
      <c r="BT107" s="857" t="s">
        <v>1359</v>
      </c>
      <c r="BU107" s="860">
        <f>+COUNTIF(BM110:BS110,"休")</f>
        <v>0</v>
      </c>
      <c r="BY107" s="2428"/>
      <c r="BZ107" s="2431"/>
      <c r="CA107" s="2425"/>
      <c r="CB107" s="2425"/>
      <c r="CC107" s="2425"/>
      <c r="CD107" s="2425"/>
      <c r="CE107" s="2425"/>
      <c r="CF107" s="2425"/>
      <c r="CG107" s="857" t="s">
        <v>1359</v>
      </c>
      <c r="CH107" s="860">
        <f>+COUNTIF(BZ110:CF110,"休")</f>
        <v>0</v>
      </c>
      <c r="CJ107" s="861"/>
      <c r="CK107" s="2428"/>
      <c r="CL107" s="2431"/>
      <c r="CM107" s="2425"/>
      <c r="CN107" s="2425"/>
      <c r="CO107" s="2425"/>
      <c r="CP107" s="2425"/>
      <c r="CQ107" s="2425"/>
      <c r="CR107" s="2425"/>
      <c r="CS107" s="857" t="s">
        <v>1359</v>
      </c>
      <c r="CT107" s="860">
        <f>+COUNTIF(CL110:CR110,"休")</f>
        <v>0</v>
      </c>
    </row>
    <row r="108" spans="1:100">
      <c r="B108" s="2429"/>
      <c r="C108" s="2432"/>
      <c r="D108" s="2426"/>
      <c r="E108" s="2426"/>
      <c r="F108" s="2426"/>
      <c r="G108" s="2426"/>
      <c r="H108" s="2426"/>
      <c r="I108" s="2426"/>
      <c r="J108" s="857" t="s">
        <v>1360</v>
      </c>
      <c r="K108" s="862">
        <f>+K107/K106</f>
        <v>0.2857142857142857</v>
      </c>
      <c r="L108" s="863"/>
      <c r="M108" s="834"/>
      <c r="N108" s="2429"/>
      <c r="O108" s="2432"/>
      <c r="P108" s="2426"/>
      <c r="Q108" s="2426"/>
      <c r="R108" s="2426"/>
      <c r="S108" s="2426"/>
      <c r="T108" s="2426"/>
      <c r="U108" s="2426"/>
      <c r="V108" s="857" t="s">
        <v>1360</v>
      </c>
      <c r="W108" s="862">
        <f>+W107/W106</f>
        <v>0</v>
      </c>
      <c r="X108" s="863"/>
      <c r="AA108" s="2429"/>
      <c r="AB108" s="2432"/>
      <c r="AC108" s="2426"/>
      <c r="AD108" s="2426"/>
      <c r="AE108" s="2426"/>
      <c r="AF108" s="2426"/>
      <c r="AG108" s="2426"/>
      <c r="AH108" s="2426"/>
      <c r="AI108" s="857" t="s">
        <v>1360</v>
      </c>
      <c r="AJ108" s="862">
        <f>+AJ107/AJ106</f>
        <v>0</v>
      </c>
      <c r="AK108" s="863"/>
      <c r="AL108" s="834"/>
      <c r="AM108" s="2429"/>
      <c r="AN108" s="2432"/>
      <c r="AO108" s="2426"/>
      <c r="AP108" s="2426"/>
      <c r="AQ108" s="2426"/>
      <c r="AR108" s="2426"/>
      <c r="AS108" s="2426"/>
      <c r="AT108" s="2426"/>
      <c r="AU108" s="857" t="s">
        <v>1360</v>
      </c>
      <c r="AV108" s="862">
        <f>+AV107/AV106</f>
        <v>0</v>
      </c>
      <c r="AW108" s="863"/>
      <c r="AZ108" s="2429"/>
      <c r="BA108" s="2432"/>
      <c r="BB108" s="2426"/>
      <c r="BC108" s="2426"/>
      <c r="BD108" s="2426"/>
      <c r="BE108" s="2426"/>
      <c r="BF108" s="2426"/>
      <c r="BG108" s="2426"/>
      <c r="BH108" s="857" t="s">
        <v>1360</v>
      </c>
      <c r="BI108" s="862">
        <f>+BI107/BI106</f>
        <v>0</v>
      </c>
      <c r="BJ108" s="863"/>
      <c r="BK108" s="834"/>
      <c r="BL108" s="2429"/>
      <c r="BM108" s="2432"/>
      <c r="BN108" s="2426"/>
      <c r="BO108" s="2426"/>
      <c r="BP108" s="2426"/>
      <c r="BQ108" s="2426"/>
      <c r="BR108" s="2426"/>
      <c r="BS108" s="2426"/>
      <c r="BT108" s="857" t="s">
        <v>1360</v>
      </c>
      <c r="BU108" s="862">
        <f>+BU107/BU106</f>
        <v>0</v>
      </c>
      <c r="BV108" s="863"/>
      <c r="BY108" s="2429"/>
      <c r="BZ108" s="2432"/>
      <c r="CA108" s="2426"/>
      <c r="CB108" s="2426"/>
      <c r="CC108" s="2426"/>
      <c r="CD108" s="2426"/>
      <c r="CE108" s="2426"/>
      <c r="CF108" s="2426"/>
      <c r="CG108" s="857" t="s">
        <v>1360</v>
      </c>
      <c r="CH108" s="862" t="e">
        <f>+CH107/CH106</f>
        <v>#DIV/0!</v>
      </c>
      <c r="CI108" s="863"/>
      <c r="CJ108" s="834"/>
      <c r="CK108" s="2429"/>
      <c r="CL108" s="2432"/>
      <c r="CM108" s="2426"/>
      <c r="CN108" s="2426"/>
      <c r="CO108" s="2426"/>
      <c r="CP108" s="2426"/>
      <c r="CQ108" s="2426"/>
      <c r="CR108" s="2426"/>
      <c r="CS108" s="857" t="s">
        <v>1360</v>
      </c>
      <c r="CT108" s="862" t="e">
        <f>+CT107/CT106</f>
        <v>#DIV/0!</v>
      </c>
      <c r="CU108" s="863"/>
    </row>
    <row r="109" spans="1:100" ht="13.5" customHeight="1">
      <c r="B109" s="864" t="s">
        <v>1361</v>
      </c>
      <c r="C109" s="865"/>
      <c r="D109" s="865"/>
      <c r="E109" s="865"/>
      <c r="F109" s="865"/>
      <c r="G109" s="865"/>
      <c r="H109" s="865"/>
      <c r="I109" s="865"/>
      <c r="J109" s="857" t="s">
        <v>1362</v>
      </c>
      <c r="K109" s="860">
        <f>+COUNTIF(C111:I111,"*休")</f>
        <v>0</v>
      </c>
      <c r="M109" s="834"/>
      <c r="N109" s="864" t="s">
        <v>1361</v>
      </c>
      <c r="O109" s="875"/>
      <c r="P109" s="865"/>
      <c r="Q109" s="865"/>
      <c r="R109" s="865"/>
      <c r="S109" s="865"/>
      <c r="T109" s="865"/>
      <c r="U109" s="865"/>
      <c r="V109" s="857" t="s">
        <v>1362</v>
      </c>
      <c r="W109" s="860">
        <f>+COUNTIF(O111:U111,"*休")</f>
        <v>0</v>
      </c>
      <c r="AA109" s="864" t="s">
        <v>1361</v>
      </c>
      <c r="AB109" s="875"/>
      <c r="AC109" s="865"/>
      <c r="AD109" s="865"/>
      <c r="AE109" s="865"/>
      <c r="AF109" s="865"/>
      <c r="AG109" s="865"/>
      <c r="AH109" s="865"/>
      <c r="AI109" s="857" t="s">
        <v>1362</v>
      </c>
      <c r="AJ109" s="860">
        <f>+COUNTIF(AB111:AH111,"*休")</f>
        <v>0</v>
      </c>
      <c r="AL109" s="834"/>
      <c r="AM109" s="864" t="s">
        <v>1361</v>
      </c>
      <c r="AN109" s="875"/>
      <c r="AO109" s="865"/>
      <c r="AP109" s="865"/>
      <c r="AQ109" s="865"/>
      <c r="AR109" s="865"/>
      <c r="AS109" s="865"/>
      <c r="AT109" s="865"/>
      <c r="AU109" s="857" t="s">
        <v>1362</v>
      </c>
      <c r="AV109" s="860">
        <f>+COUNTIF(AN111:AT111,"*休")</f>
        <v>0</v>
      </c>
      <c r="AZ109" s="864" t="s">
        <v>1361</v>
      </c>
      <c r="BA109" s="875"/>
      <c r="BB109" s="865"/>
      <c r="BC109" s="865"/>
      <c r="BD109" s="865"/>
      <c r="BE109" s="865"/>
      <c r="BF109" s="865"/>
      <c r="BG109" s="865"/>
      <c r="BH109" s="857" t="s">
        <v>1362</v>
      </c>
      <c r="BI109" s="860">
        <f>+COUNTIF(BA111:BG111,"*休")</f>
        <v>0</v>
      </c>
      <c r="BK109" s="834"/>
      <c r="BL109" s="864" t="s">
        <v>1361</v>
      </c>
      <c r="BM109" s="875"/>
      <c r="BN109" s="865"/>
      <c r="BO109" s="865"/>
      <c r="BP109" s="865"/>
      <c r="BQ109" s="865"/>
      <c r="BR109" s="865"/>
      <c r="BS109" s="865"/>
      <c r="BT109" s="857" t="s">
        <v>1362</v>
      </c>
      <c r="BU109" s="860">
        <f>+COUNTIF(BM111:BS111,"*休")</f>
        <v>0</v>
      </c>
      <c r="BY109" s="864" t="s">
        <v>1361</v>
      </c>
      <c r="BZ109" s="875"/>
      <c r="CA109" s="865"/>
      <c r="CB109" s="865"/>
      <c r="CC109" s="865"/>
      <c r="CD109" s="865"/>
      <c r="CE109" s="865"/>
      <c r="CF109" s="865"/>
      <c r="CG109" s="857" t="s">
        <v>1362</v>
      </c>
      <c r="CH109" s="860">
        <f>+COUNTIF(BZ111:CF111,"*休")</f>
        <v>0</v>
      </c>
      <c r="CJ109" s="834"/>
      <c r="CK109" s="864" t="s">
        <v>1361</v>
      </c>
      <c r="CL109" s="875"/>
      <c r="CM109" s="865"/>
      <c r="CN109" s="865"/>
      <c r="CO109" s="865"/>
      <c r="CP109" s="865"/>
      <c r="CQ109" s="865"/>
      <c r="CR109" s="865"/>
      <c r="CS109" s="857" t="s">
        <v>1362</v>
      </c>
      <c r="CT109" s="860">
        <f>+COUNTIF(CL111:CR111,"*休")</f>
        <v>0</v>
      </c>
    </row>
    <row r="110" spans="1:100" ht="13.5" customHeight="1">
      <c r="B110" s="852" t="s">
        <v>1364</v>
      </c>
      <c r="C110" s="865"/>
      <c r="D110" s="865"/>
      <c r="E110" s="865"/>
      <c r="F110" s="865"/>
      <c r="G110" s="865"/>
      <c r="H110" s="865" t="s">
        <v>1640</v>
      </c>
      <c r="I110" s="865" t="s">
        <v>1640</v>
      </c>
      <c r="J110" s="866" t="s">
        <v>1365</v>
      </c>
      <c r="K110" s="867">
        <f>+K109/K106</f>
        <v>0</v>
      </c>
      <c r="L110" s="863"/>
      <c r="M110" s="834"/>
      <c r="N110" s="852" t="s">
        <v>1364</v>
      </c>
      <c r="O110" s="875"/>
      <c r="P110" s="865"/>
      <c r="Q110" s="865"/>
      <c r="R110" s="865"/>
      <c r="S110" s="865"/>
      <c r="T110" s="865"/>
      <c r="U110" s="865"/>
      <c r="V110" s="866" t="s">
        <v>1365</v>
      </c>
      <c r="W110" s="867">
        <f>+W109/W106</f>
        <v>0</v>
      </c>
      <c r="X110" s="863"/>
      <c r="AA110" s="852" t="s">
        <v>1364</v>
      </c>
      <c r="AB110" s="875"/>
      <c r="AC110" s="865"/>
      <c r="AD110" s="865"/>
      <c r="AE110" s="865"/>
      <c r="AF110" s="865"/>
      <c r="AG110" s="865"/>
      <c r="AH110" s="865"/>
      <c r="AI110" s="866" t="s">
        <v>1365</v>
      </c>
      <c r="AJ110" s="867">
        <f>+AJ109/AJ106</f>
        <v>0</v>
      </c>
      <c r="AK110" s="863"/>
      <c r="AL110" s="834"/>
      <c r="AM110" s="852" t="s">
        <v>1364</v>
      </c>
      <c r="AN110" s="875"/>
      <c r="AO110" s="865"/>
      <c r="AP110" s="865"/>
      <c r="AQ110" s="865"/>
      <c r="AR110" s="865"/>
      <c r="AS110" s="865"/>
      <c r="AT110" s="865"/>
      <c r="AU110" s="866" t="s">
        <v>1365</v>
      </c>
      <c r="AV110" s="867">
        <f>+AV109/AV106</f>
        <v>0</v>
      </c>
      <c r="AW110" s="863"/>
      <c r="AZ110" s="852" t="s">
        <v>1364</v>
      </c>
      <c r="BA110" s="875"/>
      <c r="BB110" s="865"/>
      <c r="BC110" s="865"/>
      <c r="BD110" s="865"/>
      <c r="BE110" s="865"/>
      <c r="BF110" s="865"/>
      <c r="BG110" s="865"/>
      <c r="BH110" s="866" t="s">
        <v>1365</v>
      </c>
      <c r="BI110" s="867">
        <f>+BI109/BI106</f>
        <v>0</v>
      </c>
      <c r="BJ110" s="863"/>
      <c r="BK110" s="834"/>
      <c r="BL110" s="852" t="s">
        <v>1364</v>
      </c>
      <c r="BM110" s="875"/>
      <c r="BN110" s="865"/>
      <c r="BO110" s="865"/>
      <c r="BP110" s="865"/>
      <c r="BQ110" s="865"/>
      <c r="BR110" s="865"/>
      <c r="BS110" s="865"/>
      <c r="BT110" s="866" t="s">
        <v>1365</v>
      </c>
      <c r="BU110" s="867">
        <f>+BU109/BU106</f>
        <v>0</v>
      </c>
      <c r="BV110" s="863"/>
      <c r="BY110" s="852" t="s">
        <v>1364</v>
      </c>
      <c r="BZ110" s="875"/>
      <c r="CA110" s="865"/>
      <c r="CB110" s="865"/>
      <c r="CC110" s="865"/>
      <c r="CD110" s="865"/>
      <c r="CE110" s="865"/>
      <c r="CF110" s="865"/>
      <c r="CG110" s="866" t="s">
        <v>1365</v>
      </c>
      <c r="CH110" s="867" t="e">
        <f>+CH109/CH106</f>
        <v>#DIV/0!</v>
      </c>
      <c r="CI110" s="863"/>
      <c r="CJ110" s="834"/>
      <c r="CK110" s="852" t="s">
        <v>1364</v>
      </c>
      <c r="CL110" s="875"/>
      <c r="CM110" s="865"/>
      <c r="CN110" s="865"/>
      <c r="CO110" s="865"/>
      <c r="CP110" s="865"/>
      <c r="CQ110" s="865"/>
      <c r="CR110" s="865"/>
      <c r="CS110" s="866" t="s">
        <v>1365</v>
      </c>
      <c r="CT110" s="867" t="e">
        <f>+CT109/CT106</f>
        <v>#DIV/0!</v>
      </c>
      <c r="CU110" s="863"/>
    </row>
    <row r="111" spans="1:100" ht="13.5" customHeight="1">
      <c r="B111" s="868" t="s">
        <v>1366</v>
      </c>
      <c r="C111" s="869"/>
      <c r="D111" s="869"/>
      <c r="E111" s="869"/>
      <c r="F111" s="869"/>
      <c r="G111" s="869"/>
      <c r="H111" s="869" t="s">
        <v>294</v>
      </c>
      <c r="I111" s="869" t="s">
        <v>294</v>
      </c>
      <c r="J111" s="870" t="s">
        <v>1367</v>
      </c>
      <c r="K111" s="871" t="str">
        <f>IF(H112="","OK",_xlfn.IFS(H110=I110="休","OK",K109&gt;=2,"OK",K109&gt;=2-L105,"OK",K109&lt;2,"NG"))</f>
        <v>NG</v>
      </c>
      <c r="L111" s="863"/>
      <c r="M111" s="861"/>
      <c r="N111" s="868" t="s">
        <v>1366</v>
      </c>
      <c r="O111" s="876"/>
      <c r="P111" s="869"/>
      <c r="Q111" s="869"/>
      <c r="R111" s="869"/>
      <c r="S111" s="869"/>
      <c r="T111" s="869"/>
      <c r="U111" s="869"/>
      <c r="V111" s="870" t="s">
        <v>1367</v>
      </c>
      <c r="W111" s="871" t="str">
        <f>IF(T112="","OK",_xlfn.IFS(T110=U110="休","OK",W109&gt;=2,"OK",W109&gt;=2-X105,"OK",W109&lt;2,"NG"))</f>
        <v>NG</v>
      </c>
      <c r="X111" s="863"/>
      <c r="AA111" s="868" t="s">
        <v>1366</v>
      </c>
      <c r="AB111" s="876"/>
      <c r="AC111" s="869"/>
      <c r="AD111" s="869"/>
      <c r="AE111" s="869"/>
      <c r="AF111" s="869"/>
      <c r="AG111" s="869"/>
      <c r="AH111" s="869"/>
      <c r="AI111" s="870" t="s">
        <v>1367</v>
      </c>
      <c r="AJ111" s="871" t="str">
        <f>IF(AG112="","OK",_xlfn.IFS(AG110=AH110="休","OK",AJ109&gt;=2,"OK",AJ109&gt;=2-AK105,"OK",AJ109&lt;2,"NG"))</f>
        <v>NG</v>
      </c>
      <c r="AK111" s="863"/>
      <c r="AL111" s="861"/>
      <c r="AM111" s="868" t="s">
        <v>1366</v>
      </c>
      <c r="AN111" s="876"/>
      <c r="AO111" s="869"/>
      <c r="AP111" s="869"/>
      <c r="AQ111" s="869"/>
      <c r="AR111" s="869"/>
      <c r="AS111" s="869"/>
      <c r="AT111" s="869"/>
      <c r="AU111" s="870" t="s">
        <v>1367</v>
      </c>
      <c r="AV111" s="871" t="str">
        <f>IF(AS112="","OK",_xlfn.IFS(AS110=AT110="休","OK",AV109&gt;=2,"OK",AV109&gt;=2-AW105,"OK",AV109&lt;2,"NG"))</f>
        <v>NG</v>
      </c>
      <c r="AW111" s="863"/>
      <c r="AZ111" s="868" t="s">
        <v>1366</v>
      </c>
      <c r="BA111" s="876"/>
      <c r="BB111" s="869"/>
      <c r="BC111" s="869"/>
      <c r="BD111" s="869"/>
      <c r="BE111" s="869"/>
      <c r="BF111" s="869"/>
      <c r="BG111" s="869"/>
      <c r="BH111" s="870" t="s">
        <v>1367</v>
      </c>
      <c r="BI111" s="871" t="str">
        <f>IF(BF112="","OK",_xlfn.IFS(BF110=BG110="休","OK",BI109&gt;=2,"OK",BI109&gt;=2-BJ105,"OK",BI109&lt;2,"NG"))</f>
        <v>NG</v>
      </c>
      <c r="BJ111" s="863"/>
      <c r="BK111" s="861"/>
      <c r="BL111" s="868" t="s">
        <v>1366</v>
      </c>
      <c r="BM111" s="876"/>
      <c r="BN111" s="869"/>
      <c r="BO111" s="869"/>
      <c r="BP111" s="869"/>
      <c r="BQ111" s="869"/>
      <c r="BR111" s="869"/>
      <c r="BS111" s="869"/>
      <c r="BT111" s="870" t="s">
        <v>1367</v>
      </c>
      <c r="BU111" s="871" t="str">
        <f>IF(BR112="","OK",_xlfn.IFS(BR110=BS110="休","OK",BU109&gt;=2,"OK",BU109&gt;=2-BV105,"OK",BU109&lt;2,"NG"))</f>
        <v>NG</v>
      </c>
      <c r="BV111" s="863"/>
      <c r="BY111" s="868" t="s">
        <v>1366</v>
      </c>
      <c r="BZ111" s="876"/>
      <c r="CA111" s="869"/>
      <c r="CB111" s="869"/>
      <c r="CC111" s="869"/>
      <c r="CD111" s="869"/>
      <c r="CE111" s="869"/>
      <c r="CF111" s="869"/>
      <c r="CG111" s="870" t="s">
        <v>1367</v>
      </c>
      <c r="CH111" s="871" t="str">
        <f>IF(CE112="","OK",_xlfn.IFS(CE110=CF110="休","OK",CH109&gt;=2,"OK",CH109&gt;=2-CI105,"OK",CH109&lt;2,"NG"))</f>
        <v>OK</v>
      </c>
      <c r="CI111" s="863"/>
      <c r="CJ111" s="861"/>
      <c r="CK111" s="868" t="s">
        <v>1366</v>
      </c>
      <c r="CL111" s="876"/>
      <c r="CM111" s="869"/>
      <c r="CN111" s="869"/>
      <c r="CO111" s="869"/>
      <c r="CP111" s="869"/>
      <c r="CQ111" s="869"/>
      <c r="CR111" s="869"/>
      <c r="CS111" s="870" t="s">
        <v>1367</v>
      </c>
      <c r="CT111" s="871" t="str">
        <f>IF(CQ112="","OK",_xlfn.IFS(CQ110=CR110="休","OK",CT109&gt;=2,"OK",CT109&gt;=2-CU105,"OK",CT109&lt;2,"NG"))</f>
        <v>OK</v>
      </c>
      <c r="CU111" s="863"/>
    </row>
    <row r="112" spans="1:100" hidden="1">
      <c r="C112" s="872" t="str">
        <f>IF(C104="","",IF(C109="","通常",IF(C109="　","通常",C109)))</f>
        <v>通常</v>
      </c>
      <c r="D112" s="872" t="str">
        <f t="shared" ref="D112:I112" si="623">IF(D104="","",IF(D109="","通常",IF(D109="　","通常",D109)))</f>
        <v>通常</v>
      </c>
      <c r="E112" s="872" t="str">
        <f t="shared" si="623"/>
        <v>通常</v>
      </c>
      <c r="F112" s="872" t="str">
        <f t="shared" si="623"/>
        <v>通常</v>
      </c>
      <c r="G112" s="872" t="str">
        <f t="shared" si="623"/>
        <v>通常</v>
      </c>
      <c r="H112" s="872" t="str">
        <f t="shared" si="623"/>
        <v>通常</v>
      </c>
      <c r="I112" s="872" t="str">
        <f t="shared" si="623"/>
        <v>通常</v>
      </c>
      <c r="J112" s="873"/>
      <c r="K112" s="863"/>
      <c r="L112" s="863"/>
      <c r="M112" s="861"/>
      <c r="O112" s="872" t="str">
        <f>IF(O104="","",IF(O109="","通常",IF(O109="　","通常",O109)))</f>
        <v>通常</v>
      </c>
      <c r="P112" s="872" t="str">
        <f t="shared" ref="P112:U112" si="624">IF(P104="","",IF(P109="","通常",IF(P109="　","通常",P109)))</f>
        <v>通常</v>
      </c>
      <c r="Q112" s="872" t="str">
        <f t="shared" si="624"/>
        <v>通常</v>
      </c>
      <c r="R112" s="872" t="str">
        <f t="shared" si="624"/>
        <v>通常</v>
      </c>
      <c r="S112" s="872" t="str">
        <f t="shared" si="624"/>
        <v>通常</v>
      </c>
      <c r="T112" s="872" t="str">
        <f t="shared" si="624"/>
        <v>通常</v>
      </c>
      <c r="U112" s="872" t="str">
        <f t="shared" si="624"/>
        <v>通常</v>
      </c>
      <c r="V112" s="873"/>
      <c r="W112" s="863"/>
      <c r="X112" s="863"/>
      <c r="AB112" s="872" t="str">
        <f>IF(AB104="","",IF(AB109="","通常",IF(AB109="　","通常",AB109)))</f>
        <v>通常</v>
      </c>
      <c r="AC112" s="872" t="str">
        <f t="shared" ref="AC112:AH112" si="625">IF(AC104="","",IF(AC109="","通常",IF(AC109="　","通常",AC109)))</f>
        <v>通常</v>
      </c>
      <c r="AD112" s="872" t="str">
        <f t="shared" si="625"/>
        <v>通常</v>
      </c>
      <c r="AE112" s="872" t="str">
        <f t="shared" si="625"/>
        <v>通常</v>
      </c>
      <c r="AF112" s="872" t="str">
        <f t="shared" si="625"/>
        <v>通常</v>
      </c>
      <c r="AG112" s="872" t="str">
        <f t="shared" si="625"/>
        <v>通常</v>
      </c>
      <c r="AH112" s="872" t="str">
        <f t="shared" si="625"/>
        <v>通常</v>
      </c>
      <c r="AI112" s="873"/>
      <c r="AJ112" s="863"/>
      <c r="AK112" s="863"/>
      <c r="AL112" s="861"/>
      <c r="AN112" s="872" t="str">
        <f>IF(AN104="","",IF(AN109="","通常",IF(AN109="　","通常",AN109)))</f>
        <v>通常</v>
      </c>
      <c r="AO112" s="872" t="str">
        <f t="shared" ref="AO112:AT112" si="626">IF(AO104="","",IF(AO109="","通常",IF(AO109="　","通常",AO109)))</f>
        <v>通常</v>
      </c>
      <c r="AP112" s="872" t="str">
        <f t="shared" si="626"/>
        <v>通常</v>
      </c>
      <c r="AQ112" s="872" t="str">
        <f t="shared" si="626"/>
        <v>通常</v>
      </c>
      <c r="AR112" s="872" t="str">
        <f t="shared" si="626"/>
        <v>通常</v>
      </c>
      <c r="AS112" s="872" t="str">
        <f t="shared" si="626"/>
        <v>通常</v>
      </c>
      <c r="AT112" s="872" t="str">
        <f t="shared" si="626"/>
        <v>通常</v>
      </c>
      <c r="AU112" s="873"/>
      <c r="AV112" s="863"/>
      <c r="AW112" s="863"/>
      <c r="BA112" s="872" t="str">
        <f>IF(BA104="","",IF(BA109="","通常",IF(BA109="　","通常",BA109)))</f>
        <v>通常</v>
      </c>
      <c r="BB112" s="872" t="str">
        <f t="shared" ref="BB112:BG112" si="627">IF(BB104="","",IF(BB109="","通常",IF(BB109="　","通常",BB109)))</f>
        <v>通常</v>
      </c>
      <c r="BC112" s="872" t="str">
        <f t="shared" si="627"/>
        <v>通常</v>
      </c>
      <c r="BD112" s="872" t="str">
        <f t="shared" si="627"/>
        <v>通常</v>
      </c>
      <c r="BE112" s="872" t="str">
        <f t="shared" si="627"/>
        <v>通常</v>
      </c>
      <c r="BF112" s="872" t="str">
        <f t="shared" si="627"/>
        <v>通常</v>
      </c>
      <c r="BG112" s="872" t="str">
        <f t="shared" si="627"/>
        <v>通常</v>
      </c>
      <c r="BH112" s="873"/>
      <c r="BI112" s="863"/>
      <c r="BJ112" s="863"/>
      <c r="BK112" s="861"/>
      <c r="BM112" s="872" t="str">
        <f>IF(BM104="","",IF(BM109="","通常",IF(BM109="　","通常",BM109)))</f>
        <v>通常</v>
      </c>
      <c r="BN112" s="872" t="str">
        <f t="shared" ref="BN112:BS112" si="628">IF(BN104="","",IF(BN109="","通常",IF(BN109="　","通常",BN109)))</f>
        <v>通常</v>
      </c>
      <c r="BO112" s="872" t="str">
        <f t="shared" si="628"/>
        <v>通常</v>
      </c>
      <c r="BP112" s="872" t="str">
        <f t="shared" si="628"/>
        <v>通常</v>
      </c>
      <c r="BQ112" s="872" t="str">
        <f t="shared" si="628"/>
        <v>通常</v>
      </c>
      <c r="BR112" s="872" t="str">
        <f t="shared" si="628"/>
        <v>通常</v>
      </c>
      <c r="BS112" s="872" t="str">
        <f t="shared" si="628"/>
        <v>通常</v>
      </c>
      <c r="BT112" s="873"/>
      <c r="BU112" s="863"/>
      <c r="BV112" s="863"/>
      <c r="BZ112" s="872" t="str">
        <f>IF(BZ104="","",IF(BZ109="","通常",IF(BZ109="　","通常",BZ109)))</f>
        <v/>
      </c>
      <c r="CA112" s="872" t="str">
        <f t="shared" ref="CA112:CF112" si="629">IF(CA104="","",IF(CA109="","通常",IF(CA109="　","通常",CA109)))</f>
        <v/>
      </c>
      <c r="CB112" s="872" t="str">
        <f t="shared" si="629"/>
        <v/>
      </c>
      <c r="CC112" s="872" t="str">
        <f t="shared" si="629"/>
        <v/>
      </c>
      <c r="CD112" s="872" t="str">
        <f t="shared" si="629"/>
        <v/>
      </c>
      <c r="CE112" s="872" t="str">
        <f t="shared" si="629"/>
        <v/>
      </c>
      <c r="CF112" s="872" t="str">
        <f t="shared" si="629"/>
        <v/>
      </c>
      <c r="CG112" s="873"/>
      <c r="CH112" s="863"/>
      <c r="CI112" s="863"/>
      <c r="CJ112" s="861"/>
      <c r="CL112" s="872" t="str">
        <f>IF(CL104="","",IF(CL109="","通常",IF(CL109="　","通常",CL109)))</f>
        <v/>
      </c>
      <c r="CM112" s="872" t="str">
        <f t="shared" ref="CM112:CR112" si="630">IF(CM104="","",IF(CM109="","通常",IF(CM109="　","通常",CM109)))</f>
        <v/>
      </c>
      <c r="CN112" s="872" t="str">
        <f t="shared" si="630"/>
        <v/>
      </c>
      <c r="CO112" s="872" t="str">
        <f t="shared" si="630"/>
        <v/>
      </c>
      <c r="CP112" s="872" t="str">
        <f t="shared" si="630"/>
        <v/>
      </c>
      <c r="CQ112" s="872" t="str">
        <f t="shared" si="630"/>
        <v/>
      </c>
      <c r="CR112" s="872" t="str">
        <f t="shared" si="630"/>
        <v/>
      </c>
      <c r="CS112" s="873"/>
      <c r="CT112" s="863"/>
      <c r="CU112" s="863"/>
    </row>
    <row r="113" spans="1:100" hidden="1">
      <c r="C113" s="872" t="str">
        <f>IF(C104="","",IF(C109="","通常実績",IF(C109="　","通常実績",C109)))</f>
        <v>通常実績</v>
      </c>
      <c r="D113" s="872" t="str">
        <f t="shared" ref="D113:I113" si="631">IF(D104="","",IF(D109="","通常実績",IF(D109="　","通常実績",D109)))</f>
        <v>通常実績</v>
      </c>
      <c r="E113" s="872" t="str">
        <f t="shared" si="631"/>
        <v>通常実績</v>
      </c>
      <c r="F113" s="872" t="str">
        <f t="shared" si="631"/>
        <v>通常実績</v>
      </c>
      <c r="G113" s="872" t="str">
        <f t="shared" si="631"/>
        <v>通常実績</v>
      </c>
      <c r="H113" s="872" t="str">
        <f t="shared" si="631"/>
        <v>通常実績</v>
      </c>
      <c r="I113" s="872" t="str">
        <f t="shared" si="631"/>
        <v>通常実績</v>
      </c>
      <c r="J113" s="873"/>
      <c r="K113" s="863"/>
      <c r="L113" s="863"/>
      <c r="M113" s="861"/>
      <c r="O113" s="872" t="str">
        <f>IF(O104="","",IF(O109="","通常実績",IF(O109="　","通常実績",O109)))</f>
        <v>通常実績</v>
      </c>
      <c r="P113" s="872" t="str">
        <f t="shared" ref="P113:U113" si="632">IF(P104="","",IF(P109="","通常実績",IF(P109="　","通常実績",P109)))</f>
        <v>通常実績</v>
      </c>
      <c r="Q113" s="872" t="str">
        <f t="shared" si="632"/>
        <v>通常実績</v>
      </c>
      <c r="R113" s="872" t="str">
        <f t="shared" si="632"/>
        <v>通常実績</v>
      </c>
      <c r="S113" s="872" t="str">
        <f t="shared" si="632"/>
        <v>通常実績</v>
      </c>
      <c r="T113" s="872" t="str">
        <f t="shared" si="632"/>
        <v>通常実績</v>
      </c>
      <c r="U113" s="872" t="str">
        <f t="shared" si="632"/>
        <v>通常実績</v>
      </c>
      <c r="V113" s="873"/>
      <c r="W113" s="863"/>
      <c r="X113" s="863"/>
      <c r="AB113" s="872" t="str">
        <f>IF(AB104="","",IF(AB109="","通常実績",IF(AB109="　","通常実績",AB109)))</f>
        <v>通常実績</v>
      </c>
      <c r="AC113" s="872" t="str">
        <f t="shared" ref="AC113:AH113" si="633">IF(AC104="","",IF(AC109="","通常実績",IF(AC109="　","通常実績",AC109)))</f>
        <v>通常実績</v>
      </c>
      <c r="AD113" s="872" t="str">
        <f t="shared" si="633"/>
        <v>通常実績</v>
      </c>
      <c r="AE113" s="872" t="str">
        <f t="shared" si="633"/>
        <v>通常実績</v>
      </c>
      <c r="AF113" s="872" t="str">
        <f t="shared" si="633"/>
        <v>通常実績</v>
      </c>
      <c r="AG113" s="872" t="str">
        <f t="shared" si="633"/>
        <v>通常実績</v>
      </c>
      <c r="AH113" s="872" t="str">
        <f t="shared" si="633"/>
        <v>通常実績</v>
      </c>
      <c r="AI113" s="873"/>
      <c r="AJ113" s="863"/>
      <c r="AK113" s="863"/>
      <c r="AL113" s="861"/>
      <c r="AN113" s="872" t="str">
        <f>IF(AN104="","",IF(AN109="","通常実績",IF(AN109="　","通常実績",AN109)))</f>
        <v>通常実績</v>
      </c>
      <c r="AO113" s="872" t="str">
        <f t="shared" ref="AO113:AT113" si="634">IF(AO104="","",IF(AO109="","通常実績",IF(AO109="　","通常実績",AO109)))</f>
        <v>通常実績</v>
      </c>
      <c r="AP113" s="872" t="str">
        <f t="shared" si="634"/>
        <v>通常実績</v>
      </c>
      <c r="AQ113" s="872" t="str">
        <f t="shared" si="634"/>
        <v>通常実績</v>
      </c>
      <c r="AR113" s="872" t="str">
        <f t="shared" si="634"/>
        <v>通常実績</v>
      </c>
      <c r="AS113" s="872" t="str">
        <f t="shared" si="634"/>
        <v>通常実績</v>
      </c>
      <c r="AT113" s="872" t="str">
        <f t="shared" si="634"/>
        <v>通常実績</v>
      </c>
      <c r="AU113" s="873"/>
      <c r="AV113" s="863"/>
      <c r="AW113" s="863"/>
      <c r="BA113" s="872" t="str">
        <f>IF(BA104="","",IF(BA109="","通常実績",IF(BA109="　","通常実績",BA109)))</f>
        <v>通常実績</v>
      </c>
      <c r="BB113" s="872" t="str">
        <f t="shared" ref="BB113:BG113" si="635">IF(BB104="","",IF(BB109="","通常実績",IF(BB109="　","通常実績",BB109)))</f>
        <v>通常実績</v>
      </c>
      <c r="BC113" s="872" t="str">
        <f t="shared" si="635"/>
        <v>通常実績</v>
      </c>
      <c r="BD113" s="872" t="str">
        <f t="shared" si="635"/>
        <v>通常実績</v>
      </c>
      <c r="BE113" s="872" t="str">
        <f t="shared" si="635"/>
        <v>通常実績</v>
      </c>
      <c r="BF113" s="872" t="str">
        <f t="shared" si="635"/>
        <v>通常実績</v>
      </c>
      <c r="BG113" s="872" t="str">
        <f t="shared" si="635"/>
        <v>通常実績</v>
      </c>
      <c r="BH113" s="873"/>
      <c r="BI113" s="863"/>
      <c r="BJ113" s="863"/>
      <c r="BK113" s="861"/>
      <c r="BM113" s="872" t="str">
        <f>IF(BM104="","",IF(BM109="","通常実績",IF(BM109="　","通常実績",BM109)))</f>
        <v>通常実績</v>
      </c>
      <c r="BN113" s="872" t="str">
        <f t="shared" ref="BN113:BS113" si="636">IF(BN104="","",IF(BN109="","通常実績",IF(BN109="　","通常実績",BN109)))</f>
        <v>通常実績</v>
      </c>
      <c r="BO113" s="872" t="str">
        <f t="shared" si="636"/>
        <v>通常実績</v>
      </c>
      <c r="BP113" s="872" t="str">
        <f t="shared" si="636"/>
        <v>通常実績</v>
      </c>
      <c r="BQ113" s="872" t="str">
        <f t="shared" si="636"/>
        <v>通常実績</v>
      </c>
      <c r="BR113" s="872" t="str">
        <f t="shared" si="636"/>
        <v>通常実績</v>
      </c>
      <c r="BS113" s="872" t="str">
        <f t="shared" si="636"/>
        <v>通常実績</v>
      </c>
      <c r="BT113" s="873"/>
      <c r="BU113" s="863"/>
      <c r="BV113" s="863"/>
      <c r="BZ113" s="872" t="str">
        <f>IF(BZ104="","",IF(BZ109="","通常実績",IF(BZ109="　","通常実績",BZ109)))</f>
        <v/>
      </c>
      <c r="CA113" s="872" t="str">
        <f t="shared" ref="CA113:CF113" si="637">IF(CA104="","",IF(CA109="","通常実績",IF(CA109="　","通常実績",CA109)))</f>
        <v/>
      </c>
      <c r="CB113" s="872" t="str">
        <f t="shared" si="637"/>
        <v/>
      </c>
      <c r="CC113" s="872" t="str">
        <f t="shared" si="637"/>
        <v/>
      </c>
      <c r="CD113" s="872" t="str">
        <f t="shared" si="637"/>
        <v/>
      </c>
      <c r="CE113" s="872" t="str">
        <f t="shared" si="637"/>
        <v/>
      </c>
      <c r="CF113" s="872" t="str">
        <f t="shared" si="637"/>
        <v/>
      </c>
      <c r="CG113" s="873"/>
      <c r="CH113" s="863"/>
      <c r="CI113" s="863"/>
      <c r="CJ113" s="861"/>
      <c r="CL113" s="872" t="str">
        <f>IF(CL104="","",IF(CL109="","通常実績",IF(CL109="　","通常実績",CL109)))</f>
        <v/>
      </c>
      <c r="CM113" s="872" t="str">
        <f t="shared" ref="CM113:CR113" si="638">IF(CM104="","",IF(CM109="","通常実績",IF(CM109="　","通常実績",CM109)))</f>
        <v/>
      </c>
      <c r="CN113" s="872" t="str">
        <f t="shared" si="638"/>
        <v/>
      </c>
      <c r="CO113" s="872" t="str">
        <f t="shared" si="638"/>
        <v/>
      </c>
      <c r="CP113" s="872" t="str">
        <f t="shared" si="638"/>
        <v/>
      </c>
      <c r="CQ113" s="872" t="str">
        <f t="shared" si="638"/>
        <v/>
      </c>
      <c r="CR113" s="872" t="str">
        <f t="shared" si="638"/>
        <v/>
      </c>
      <c r="CS113" s="873"/>
      <c r="CT113" s="863"/>
      <c r="CU113" s="863"/>
    </row>
    <row r="114" spans="1:100">
      <c r="C114" s="874"/>
      <c r="D114" s="874"/>
      <c r="E114" s="874"/>
      <c r="F114" s="874"/>
      <c r="G114" s="874"/>
      <c r="H114" s="874"/>
      <c r="I114" s="874"/>
      <c r="J114" s="834"/>
      <c r="M114" s="834"/>
      <c r="N114" s="834"/>
      <c r="O114" s="834"/>
      <c r="P114" s="834"/>
      <c r="Q114" s="834"/>
      <c r="R114" s="834"/>
      <c r="S114" s="834"/>
      <c r="T114" s="834"/>
      <c r="U114" s="834"/>
      <c r="V114" s="834"/>
      <c r="W114" s="834"/>
      <c r="AA114" s="834"/>
      <c r="AB114" s="834"/>
      <c r="AC114" s="834"/>
      <c r="AD114" s="834"/>
      <c r="AE114" s="834"/>
      <c r="AF114" s="834"/>
      <c r="AG114" s="834"/>
      <c r="AH114" s="834"/>
      <c r="AI114" s="834"/>
      <c r="AJ114" s="834"/>
      <c r="AL114" s="834"/>
      <c r="AM114" s="834"/>
      <c r="AN114" s="834"/>
      <c r="AO114" s="834"/>
      <c r="AP114" s="834"/>
      <c r="AQ114" s="834"/>
      <c r="AR114" s="834"/>
      <c r="AS114" s="834"/>
      <c r="AT114" s="834"/>
      <c r="AU114" s="834"/>
      <c r="AV114" s="834"/>
      <c r="AZ114" s="834"/>
      <c r="BA114" s="834"/>
      <c r="BB114" s="834"/>
      <c r="BC114" s="834"/>
      <c r="BD114" s="834"/>
      <c r="BE114" s="834"/>
      <c r="BF114" s="834"/>
      <c r="BG114" s="834"/>
      <c r="BH114" s="834"/>
      <c r="BI114" s="834"/>
      <c r="BK114" s="834"/>
      <c r="BL114" s="834"/>
      <c r="BM114" s="834"/>
      <c r="BN114" s="834"/>
      <c r="BO114" s="834"/>
      <c r="BP114" s="834"/>
      <c r="BQ114" s="834"/>
      <c r="BR114" s="834"/>
      <c r="BS114" s="834"/>
      <c r="BT114" s="834"/>
      <c r="BU114" s="834"/>
      <c r="BY114" s="834"/>
      <c r="BZ114" s="834"/>
      <c r="CA114" s="834"/>
      <c r="CB114" s="834"/>
      <c r="CC114" s="834"/>
      <c r="CD114" s="834"/>
      <c r="CE114" s="834"/>
      <c r="CF114" s="834"/>
      <c r="CG114" s="834"/>
      <c r="CH114" s="834"/>
      <c r="CJ114" s="834"/>
      <c r="CK114" s="834"/>
      <c r="CL114" s="834"/>
      <c r="CM114" s="834"/>
      <c r="CN114" s="834"/>
      <c r="CO114" s="834"/>
      <c r="CP114" s="834"/>
      <c r="CQ114" s="834"/>
      <c r="CR114" s="834"/>
      <c r="CS114" s="834"/>
      <c r="CT114" s="834"/>
    </row>
    <row r="115" spans="1:100" ht="13" hidden="1" customHeight="1" outlineLevel="1">
      <c r="A115" s="845"/>
      <c r="B115" s="844"/>
      <c r="C115" s="845">
        <f>YEAR(I101+1)</f>
        <v>2026</v>
      </c>
      <c r="D115" s="845">
        <f>MONTH(I101+1)</f>
        <v>5</v>
      </c>
      <c r="E115" s="847">
        <f>DAY(I101+1)</f>
        <v>18</v>
      </c>
      <c r="F115" s="846">
        <f>DATE(C115,D115,DAY(E115))</f>
        <v>46160</v>
      </c>
      <c r="G115" s="844"/>
      <c r="H115" s="844"/>
      <c r="I115" s="845"/>
      <c r="J115" s="844"/>
      <c r="K115" s="844"/>
      <c r="L115" s="844"/>
      <c r="M115" s="844"/>
      <c r="N115" s="844"/>
      <c r="O115" s="845">
        <f>YEAR(U101+1)</f>
        <v>2026</v>
      </c>
      <c r="P115" s="845">
        <f>MONTH(U101+1)</f>
        <v>7</v>
      </c>
      <c r="Q115" s="847">
        <f>DAY(U101+1)</f>
        <v>13</v>
      </c>
      <c r="R115" s="846">
        <f>DATE(O115,P115,DAY(Q115))</f>
        <v>46216</v>
      </c>
      <c r="S115" s="844"/>
      <c r="T115" s="844"/>
      <c r="U115" s="845"/>
      <c r="V115" s="844"/>
      <c r="W115" s="844"/>
      <c r="X115" s="844"/>
      <c r="Y115" s="845"/>
      <c r="Z115" s="845"/>
      <c r="AA115" s="844"/>
      <c r="AB115" s="845">
        <f>YEAR(AH101+1)</f>
        <v>2026</v>
      </c>
      <c r="AC115" s="845">
        <f>MONTH(AH101+1)</f>
        <v>9</v>
      </c>
      <c r="AD115" s="847">
        <f>DAY(AH101+1)</f>
        <v>7</v>
      </c>
      <c r="AE115" s="846">
        <f>DATE(AB115,AC115,DAY(AD115))</f>
        <v>46272</v>
      </c>
      <c r="AF115" s="844"/>
      <c r="AG115" s="844"/>
      <c r="AH115" s="845"/>
      <c r="AI115" s="844"/>
      <c r="AJ115" s="844"/>
      <c r="AK115" s="844"/>
      <c r="AL115" s="844"/>
      <c r="AM115" s="844"/>
      <c r="AN115" s="845">
        <f>YEAR(AT101+1)</f>
        <v>2026</v>
      </c>
      <c r="AO115" s="845">
        <f>MONTH(AT101+1)</f>
        <v>11</v>
      </c>
      <c r="AP115" s="847">
        <f>DAY(AT101+1)</f>
        <v>2</v>
      </c>
      <c r="AQ115" s="846">
        <f>DATE(AN115,AO115,DAY(AP115))</f>
        <v>46328</v>
      </c>
      <c r="AR115" s="844"/>
      <c r="AS115" s="844"/>
      <c r="AT115" s="845"/>
      <c r="AU115" s="844"/>
      <c r="AV115" s="844"/>
      <c r="AW115" s="844"/>
      <c r="AX115" s="845"/>
      <c r="AY115" s="845"/>
      <c r="AZ115" s="844"/>
      <c r="BA115" s="845">
        <f>YEAR(BG101+1)</f>
        <v>2026</v>
      </c>
      <c r="BB115" s="845">
        <f>MONTH(BG101+1)</f>
        <v>12</v>
      </c>
      <c r="BC115" s="847">
        <f>DAY(BG101+1)</f>
        <v>28</v>
      </c>
      <c r="BD115" s="846">
        <f>DATE(BA115,BB115,DAY(BC115))</f>
        <v>46384</v>
      </c>
      <c r="BE115" s="844"/>
      <c r="BF115" s="844"/>
      <c r="BG115" s="845"/>
      <c r="BH115" s="844"/>
      <c r="BI115" s="844"/>
      <c r="BJ115" s="844"/>
      <c r="BK115" s="844"/>
      <c r="BL115" s="844"/>
      <c r="BM115" s="845">
        <f>YEAR(BS101+1)</f>
        <v>2027</v>
      </c>
      <c r="BN115" s="845">
        <f>MONTH(BS101+1)</f>
        <v>2</v>
      </c>
      <c r="BO115" s="847">
        <f>DAY(BS101+1)</f>
        <v>22</v>
      </c>
      <c r="BP115" s="846">
        <f>DATE(BM115,BN115,DAY(BO115))</f>
        <v>46440</v>
      </c>
      <c r="BQ115" s="844"/>
      <c r="BR115" s="844"/>
      <c r="BS115" s="845"/>
      <c r="BT115" s="844"/>
      <c r="BU115" s="844"/>
      <c r="BV115" s="844"/>
      <c r="BW115" s="845"/>
      <c r="BX115" s="845"/>
      <c r="BY115" s="844"/>
      <c r="BZ115" s="845">
        <f>YEAR(CF101+1)</f>
        <v>2027</v>
      </c>
      <c r="CA115" s="845">
        <f>MONTH(CF101+1)</f>
        <v>4</v>
      </c>
      <c r="CB115" s="847">
        <f>DAY(CF101+1)</f>
        <v>19</v>
      </c>
      <c r="CC115" s="846">
        <f>DATE(BZ115,CA115,DAY(CB115))</f>
        <v>46496</v>
      </c>
      <c r="CD115" s="844"/>
      <c r="CE115" s="844"/>
      <c r="CF115" s="845"/>
      <c r="CG115" s="844"/>
      <c r="CH115" s="844"/>
      <c r="CI115" s="844"/>
      <c r="CJ115" s="844"/>
      <c r="CK115" s="844"/>
      <c r="CL115" s="845">
        <f>YEAR(CR101+1)</f>
        <v>2027</v>
      </c>
      <c r="CM115" s="845">
        <f>MONTH(CR101+1)</f>
        <v>6</v>
      </c>
      <c r="CN115" s="847">
        <f>DAY(CR101+1)</f>
        <v>14</v>
      </c>
      <c r="CO115" s="846">
        <f>DATE(CL115,CM115,DAY(CN115))</f>
        <v>46552</v>
      </c>
      <c r="CP115" s="844"/>
      <c r="CQ115" s="844"/>
      <c r="CR115" s="845"/>
      <c r="CS115" s="844"/>
      <c r="CT115" s="844"/>
      <c r="CU115" s="844"/>
      <c r="CV115" s="845"/>
    </row>
    <row r="116" spans="1:100" ht="13" hidden="1" customHeight="1" outlineLevel="1">
      <c r="A116" s="849"/>
      <c r="B116" s="848"/>
      <c r="C116" s="849">
        <f>I101+1</f>
        <v>46160</v>
      </c>
      <c r="D116" s="849">
        <f t="shared" ref="D116:I116" si="639">C116+1</f>
        <v>46161</v>
      </c>
      <c r="E116" s="849">
        <f t="shared" si="639"/>
        <v>46162</v>
      </c>
      <c r="F116" s="849">
        <f t="shared" si="639"/>
        <v>46163</v>
      </c>
      <c r="G116" s="849">
        <f t="shared" si="639"/>
        <v>46164</v>
      </c>
      <c r="H116" s="849">
        <f t="shared" si="639"/>
        <v>46165</v>
      </c>
      <c r="I116" s="849">
        <f t="shared" si="639"/>
        <v>46166</v>
      </c>
      <c r="J116" s="848"/>
      <c r="K116" s="848"/>
      <c r="L116" s="848"/>
      <c r="M116" s="848"/>
      <c r="N116" s="848"/>
      <c r="O116" s="849">
        <f>U101+1</f>
        <v>46216</v>
      </c>
      <c r="P116" s="849">
        <f t="shared" ref="P116:U116" si="640">O116+1</f>
        <v>46217</v>
      </c>
      <c r="Q116" s="849">
        <f t="shared" si="640"/>
        <v>46218</v>
      </c>
      <c r="R116" s="849">
        <f t="shared" si="640"/>
        <v>46219</v>
      </c>
      <c r="S116" s="849">
        <f t="shared" si="640"/>
        <v>46220</v>
      </c>
      <c r="T116" s="849">
        <f t="shared" si="640"/>
        <v>46221</v>
      </c>
      <c r="U116" s="849">
        <f t="shared" si="640"/>
        <v>46222</v>
      </c>
      <c r="V116" s="848"/>
      <c r="W116" s="848"/>
      <c r="X116" s="848"/>
      <c r="Y116" s="849"/>
      <c r="Z116" s="849"/>
      <c r="AA116" s="848"/>
      <c r="AB116" s="849">
        <f>AH101+1</f>
        <v>46272</v>
      </c>
      <c r="AC116" s="849">
        <f t="shared" ref="AC116:AH116" si="641">AB116+1</f>
        <v>46273</v>
      </c>
      <c r="AD116" s="849">
        <f t="shared" si="641"/>
        <v>46274</v>
      </c>
      <c r="AE116" s="849">
        <f t="shared" si="641"/>
        <v>46275</v>
      </c>
      <c r="AF116" s="849">
        <f t="shared" si="641"/>
        <v>46276</v>
      </c>
      <c r="AG116" s="849">
        <f t="shared" si="641"/>
        <v>46277</v>
      </c>
      <c r="AH116" s="849">
        <f t="shared" si="641"/>
        <v>46278</v>
      </c>
      <c r="AI116" s="848"/>
      <c r="AJ116" s="848"/>
      <c r="AK116" s="848"/>
      <c r="AL116" s="848"/>
      <c r="AM116" s="848"/>
      <c r="AN116" s="849">
        <f>AT101+1</f>
        <v>46328</v>
      </c>
      <c r="AO116" s="849">
        <f t="shared" ref="AO116:AT116" si="642">AN116+1</f>
        <v>46329</v>
      </c>
      <c r="AP116" s="849">
        <f t="shared" si="642"/>
        <v>46330</v>
      </c>
      <c r="AQ116" s="849">
        <f t="shared" si="642"/>
        <v>46331</v>
      </c>
      <c r="AR116" s="849">
        <f t="shared" si="642"/>
        <v>46332</v>
      </c>
      <c r="AS116" s="849">
        <f t="shared" si="642"/>
        <v>46333</v>
      </c>
      <c r="AT116" s="849">
        <f t="shared" si="642"/>
        <v>46334</v>
      </c>
      <c r="AU116" s="848"/>
      <c r="AV116" s="848"/>
      <c r="AW116" s="848"/>
      <c r="AX116" s="849"/>
      <c r="AY116" s="849"/>
      <c r="AZ116" s="848"/>
      <c r="BA116" s="849">
        <f>BG101+1</f>
        <v>46384</v>
      </c>
      <c r="BB116" s="849">
        <f t="shared" ref="BB116:BG116" si="643">BA116+1</f>
        <v>46385</v>
      </c>
      <c r="BC116" s="849">
        <f t="shared" si="643"/>
        <v>46386</v>
      </c>
      <c r="BD116" s="849">
        <f t="shared" si="643"/>
        <v>46387</v>
      </c>
      <c r="BE116" s="849">
        <f t="shared" si="643"/>
        <v>46388</v>
      </c>
      <c r="BF116" s="849">
        <f t="shared" si="643"/>
        <v>46389</v>
      </c>
      <c r="BG116" s="849">
        <f t="shared" si="643"/>
        <v>46390</v>
      </c>
      <c r="BH116" s="848"/>
      <c r="BI116" s="848"/>
      <c r="BJ116" s="848"/>
      <c r="BK116" s="848"/>
      <c r="BL116" s="848"/>
      <c r="BM116" s="849">
        <f>BS101+1</f>
        <v>46440</v>
      </c>
      <c r="BN116" s="849">
        <f t="shared" ref="BN116:BS116" si="644">BM116+1</f>
        <v>46441</v>
      </c>
      <c r="BO116" s="849">
        <f t="shared" si="644"/>
        <v>46442</v>
      </c>
      <c r="BP116" s="849">
        <f t="shared" si="644"/>
        <v>46443</v>
      </c>
      <c r="BQ116" s="849">
        <f t="shared" si="644"/>
        <v>46444</v>
      </c>
      <c r="BR116" s="849">
        <f t="shared" si="644"/>
        <v>46445</v>
      </c>
      <c r="BS116" s="849">
        <f t="shared" si="644"/>
        <v>46446</v>
      </c>
      <c r="BT116" s="848"/>
      <c r="BU116" s="848"/>
      <c r="BV116" s="848"/>
      <c r="BW116" s="849"/>
      <c r="BX116" s="849"/>
      <c r="BY116" s="848"/>
      <c r="BZ116" s="849">
        <f>CF101+1</f>
        <v>46496</v>
      </c>
      <c r="CA116" s="849">
        <f t="shared" ref="CA116:CF116" si="645">BZ116+1</f>
        <v>46497</v>
      </c>
      <c r="CB116" s="849">
        <f t="shared" si="645"/>
        <v>46498</v>
      </c>
      <c r="CC116" s="849">
        <f t="shared" si="645"/>
        <v>46499</v>
      </c>
      <c r="CD116" s="849">
        <f t="shared" si="645"/>
        <v>46500</v>
      </c>
      <c r="CE116" s="849">
        <f t="shared" si="645"/>
        <v>46501</v>
      </c>
      <c r="CF116" s="849">
        <f t="shared" si="645"/>
        <v>46502</v>
      </c>
      <c r="CG116" s="848"/>
      <c r="CH116" s="848"/>
      <c r="CI116" s="848"/>
      <c r="CJ116" s="848"/>
      <c r="CK116" s="848"/>
      <c r="CL116" s="849">
        <f>CR101+1</f>
        <v>46552</v>
      </c>
      <c r="CM116" s="849">
        <f t="shared" ref="CM116:CR116" si="646">CL116+1</f>
        <v>46553</v>
      </c>
      <c r="CN116" s="849">
        <f t="shared" si="646"/>
        <v>46554</v>
      </c>
      <c r="CO116" s="849">
        <f t="shared" si="646"/>
        <v>46555</v>
      </c>
      <c r="CP116" s="849">
        <f t="shared" si="646"/>
        <v>46556</v>
      </c>
      <c r="CQ116" s="849">
        <f t="shared" si="646"/>
        <v>46557</v>
      </c>
      <c r="CR116" s="849">
        <f t="shared" si="646"/>
        <v>46558</v>
      </c>
      <c r="CS116" s="848"/>
      <c r="CT116" s="848"/>
      <c r="CU116" s="848"/>
      <c r="CV116" s="849"/>
    </row>
    <row r="117" spans="1:100" collapsed="1">
      <c r="B117" s="850" t="s">
        <v>1352</v>
      </c>
      <c r="C117" s="2436">
        <f>DATE($C115,$D115,1)</f>
        <v>46143</v>
      </c>
      <c r="D117" s="2437"/>
      <c r="E117" s="2437"/>
      <c r="F117" s="2437"/>
      <c r="G117" s="2437"/>
      <c r="H117" s="2437"/>
      <c r="I117" s="2437"/>
      <c r="J117" s="2437"/>
      <c r="K117" s="2438"/>
      <c r="L117" s="851"/>
      <c r="M117" s="834"/>
      <c r="N117" s="850" t="s">
        <v>1352</v>
      </c>
      <c r="O117" s="2436">
        <f>DATE($O115,$P115,1)</f>
        <v>46204</v>
      </c>
      <c r="P117" s="2437"/>
      <c r="Q117" s="2437"/>
      <c r="R117" s="2437"/>
      <c r="S117" s="2437"/>
      <c r="T117" s="2437"/>
      <c r="U117" s="2437"/>
      <c r="V117" s="2437"/>
      <c r="W117" s="2438"/>
      <c r="X117" s="851"/>
      <c r="AA117" s="850" t="s">
        <v>1352</v>
      </c>
      <c r="AB117" s="2436">
        <f>DATE($AB115,$AC115,1)</f>
        <v>46266</v>
      </c>
      <c r="AC117" s="2437"/>
      <c r="AD117" s="2437"/>
      <c r="AE117" s="2437"/>
      <c r="AF117" s="2437"/>
      <c r="AG117" s="2437"/>
      <c r="AH117" s="2437"/>
      <c r="AI117" s="2437"/>
      <c r="AJ117" s="2438"/>
      <c r="AK117" s="851"/>
      <c r="AL117" s="834"/>
      <c r="AM117" s="850" t="s">
        <v>1352</v>
      </c>
      <c r="AN117" s="2436">
        <f>DATE($AN115,$AO115,1)</f>
        <v>46327</v>
      </c>
      <c r="AO117" s="2437"/>
      <c r="AP117" s="2437"/>
      <c r="AQ117" s="2437"/>
      <c r="AR117" s="2437"/>
      <c r="AS117" s="2437"/>
      <c r="AT117" s="2437"/>
      <c r="AU117" s="2437"/>
      <c r="AV117" s="2438"/>
      <c r="AW117" s="851"/>
      <c r="AZ117" s="850" t="s">
        <v>1352</v>
      </c>
      <c r="BA117" s="2436">
        <f>DATE(BA115,BB115,1)</f>
        <v>46357</v>
      </c>
      <c r="BB117" s="2437"/>
      <c r="BC117" s="2437"/>
      <c r="BD117" s="2437"/>
      <c r="BE117" s="2437"/>
      <c r="BF117" s="2437"/>
      <c r="BG117" s="2437"/>
      <c r="BH117" s="2437"/>
      <c r="BI117" s="2438"/>
      <c r="BJ117" s="851"/>
      <c r="BK117" s="834"/>
      <c r="BL117" s="850" t="s">
        <v>1352</v>
      </c>
      <c r="BM117" s="2436">
        <f>DATE(BM115,BN115,1)</f>
        <v>46419</v>
      </c>
      <c r="BN117" s="2437"/>
      <c r="BO117" s="2437"/>
      <c r="BP117" s="2437"/>
      <c r="BQ117" s="2437"/>
      <c r="BR117" s="2437"/>
      <c r="BS117" s="2437"/>
      <c r="BT117" s="2437"/>
      <c r="BU117" s="2438"/>
      <c r="BV117" s="851"/>
      <c r="BY117" s="850" t="s">
        <v>1352</v>
      </c>
      <c r="BZ117" s="2436">
        <f>DATE(BZ115,CA115,1)</f>
        <v>46478</v>
      </c>
      <c r="CA117" s="2437"/>
      <c r="CB117" s="2437"/>
      <c r="CC117" s="2437"/>
      <c r="CD117" s="2437"/>
      <c r="CE117" s="2437"/>
      <c r="CF117" s="2437"/>
      <c r="CG117" s="2437"/>
      <c r="CH117" s="2438"/>
      <c r="CI117" s="851"/>
      <c r="CJ117" s="834"/>
      <c r="CK117" s="850" t="s">
        <v>1352</v>
      </c>
      <c r="CL117" s="2436">
        <f>DATE(CL115,CM115,1)</f>
        <v>46539</v>
      </c>
      <c r="CM117" s="2437"/>
      <c r="CN117" s="2437"/>
      <c r="CO117" s="2437"/>
      <c r="CP117" s="2437"/>
      <c r="CQ117" s="2437"/>
      <c r="CR117" s="2437"/>
      <c r="CS117" s="2437"/>
      <c r="CT117" s="2438"/>
      <c r="CU117" s="851"/>
    </row>
    <row r="118" spans="1:100" hidden="1">
      <c r="B118" s="896"/>
      <c r="C118" s="1085">
        <f>DATE($C115,$D115,DAY($E115))</f>
        <v>46160</v>
      </c>
      <c r="D118" s="1082">
        <f t="shared" ref="D118" si="647">C118+1</f>
        <v>46161</v>
      </c>
      <c r="E118" s="1082">
        <f t="shared" ref="E118" si="648">D118+1</f>
        <v>46162</v>
      </c>
      <c r="F118" s="1082">
        <f t="shared" ref="F118" si="649">E118+1</f>
        <v>46163</v>
      </c>
      <c r="G118" s="1082">
        <f t="shared" ref="G118" si="650">F118+1</f>
        <v>46164</v>
      </c>
      <c r="H118" s="1082">
        <f t="shared" ref="H118" si="651">G118+1</f>
        <v>46165</v>
      </c>
      <c r="I118" s="1082">
        <f t="shared" ref="I118" si="652">H118+1</f>
        <v>46166</v>
      </c>
      <c r="J118" s="851"/>
      <c r="K118" s="1081"/>
      <c r="L118" s="851"/>
      <c r="M118" s="834"/>
      <c r="N118" s="896"/>
      <c r="O118" s="1085">
        <f>DATE($O115,$P115,DAY($Q115))</f>
        <v>46216</v>
      </c>
      <c r="P118" s="1082">
        <f t="shared" ref="P118" si="653">O118+1</f>
        <v>46217</v>
      </c>
      <c r="Q118" s="1082">
        <f t="shared" ref="Q118" si="654">P118+1</f>
        <v>46218</v>
      </c>
      <c r="R118" s="1082">
        <f t="shared" ref="R118" si="655">Q118+1</f>
        <v>46219</v>
      </c>
      <c r="S118" s="1082">
        <f t="shared" ref="S118" si="656">R118+1</f>
        <v>46220</v>
      </c>
      <c r="T118" s="1082">
        <f t="shared" ref="T118" si="657">S118+1</f>
        <v>46221</v>
      </c>
      <c r="U118" s="1082">
        <f t="shared" ref="U118" si="658">T118+1</f>
        <v>46222</v>
      </c>
      <c r="V118" s="851"/>
      <c r="W118" s="1081"/>
      <c r="X118" s="851"/>
      <c r="AA118" s="896"/>
      <c r="AB118" s="1085">
        <f>DATE($AB115,$AC115,DAY($AD115))</f>
        <v>46272</v>
      </c>
      <c r="AC118" s="1082">
        <f t="shared" ref="AC118" si="659">AB118+1</f>
        <v>46273</v>
      </c>
      <c r="AD118" s="1082">
        <f t="shared" ref="AD118" si="660">AC118+1</f>
        <v>46274</v>
      </c>
      <c r="AE118" s="1082">
        <f t="shared" ref="AE118" si="661">AD118+1</f>
        <v>46275</v>
      </c>
      <c r="AF118" s="1082">
        <f t="shared" ref="AF118" si="662">AE118+1</f>
        <v>46276</v>
      </c>
      <c r="AG118" s="1082">
        <f t="shared" ref="AG118" si="663">AF118+1</f>
        <v>46277</v>
      </c>
      <c r="AH118" s="1082">
        <f t="shared" ref="AH118" si="664">AG118+1</f>
        <v>46278</v>
      </c>
      <c r="AI118" s="851"/>
      <c r="AJ118" s="1081"/>
      <c r="AK118" s="851"/>
      <c r="AL118" s="834"/>
      <c r="AM118" s="896"/>
      <c r="AN118" s="1085">
        <f>DATE($AN115,$AO115,DAY($AP115))</f>
        <v>46328</v>
      </c>
      <c r="AO118" s="1082">
        <f t="shared" ref="AO118" si="665">AN118+1</f>
        <v>46329</v>
      </c>
      <c r="AP118" s="1082">
        <f t="shared" ref="AP118" si="666">AO118+1</f>
        <v>46330</v>
      </c>
      <c r="AQ118" s="1082">
        <f t="shared" ref="AQ118" si="667">AP118+1</f>
        <v>46331</v>
      </c>
      <c r="AR118" s="1082">
        <f t="shared" ref="AR118" si="668">AQ118+1</f>
        <v>46332</v>
      </c>
      <c r="AS118" s="1082">
        <f t="shared" ref="AS118" si="669">AR118+1</f>
        <v>46333</v>
      </c>
      <c r="AT118" s="1082">
        <f t="shared" ref="AT118" si="670">AS118+1</f>
        <v>46334</v>
      </c>
      <c r="AU118" s="851"/>
      <c r="AV118" s="1081"/>
      <c r="AW118" s="851"/>
      <c r="AZ118" s="896"/>
      <c r="BA118" s="1085">
        <f>DATE($BA115,$BB115,DAY($BC115))</f>
        <v>46384</v>
      </c>
      <c r="BB118" s="1082">
        <f t="shared" ref="BB118" si="671">BA118+1</f>
        <v>46385</v>
      </c>
      <c r="BC118" s="1082">
        <f t="shared" ref="BC118" si="672">BB118+1</f>
        <v>46386</v>
      </c>
      <c r="BD118" s="1082">
        <f t="shared" ref="BD118" si="673">BC118+1</f>
        <v>46387</v>
      </c>
      <c r="BE118" s="1082">
        <f t="shared" ref="BE118" si="674">BD118+1</f>
        <v>46388</v>
      </c>
      <c r="BF118" s="1082">
        <f t="shared" ref="BF118" si="675">BE118+1</f>
        <v>46389</v>
      </c>
      <c r="BG118" s="1082">
        <f t="shared" ref="BG118" si="676">BF118+1</f>
        <v>46390</v>
      </c>
      <c r="BH118" s="851"/>
      <c r="BI118" s="1081"/>
      <c r="BJ118" s="851"/>
      <c r="BK118" s="834"/>
      <c r="BL118" s="896"/>
      <c r="BM118" s="1085">
        <f>DATE($BM115,$BN115,DAY($BO115))</f>
        <v>46440</v>
      </c>
      <c r="BN118" s="1082">
        <f t="shared" ref="BN118" si="677">BM118+1</f>
        <v>46441</v>
      </c>
      <c r="BO118" s="1082">
        <f t="shared" ref="BO118" si="678">BN118+1</f>
        <v>46442</v>
      </c>
      <c r="BP118" s="1082">
        <f t="shared" ref="BP118" si="679">BO118+1</f>
        <v>46443</v>
      </c>
      <c r="BQ118" s="1082">
        <f t="shared" ref="BQ118" si="680">BP118+1</f>
        <v>46444</v>
      </c>
      <c r="BR118" s="1082">
        <f t="shared" ref="BR118" si="681">BQ118+1</f>
        <v>46445</v>
      </c>
      <c r="BS118" s="1082">
        <f t="shared" ref="BS118" si="682">BR118+1</f>
        <v>46446</v>
      </c>
      <c r="BT118" s="851"/>
      <c r="BU118" s="1081"/>
      <c r="BV118" s="851"/>
      <c r="BY118" s="896"/>
      <c r="BZ118" s="1085">
        <f>DATE($BZ115,$CA115,DAY($CB115))</f>
        <v>46496</v>
      </c>
      <c r="CA118" s="1082">
        <f t="shared" ref="CA118" si="683">BZ118+1</f>
        <v>46497</v>
      </c>
      <c r="CB118" s="1082">
        <f t="shared" ref="CB118" si="684">CA118+1</f>
        <v>46498</v>
      </c>
      <c r="CC118" s="1082">
        <f t="shared" ref="CC118" si="685">CB118+1</f>
        <v>46499</v>
      </c>
      <c r="CD118" s="1082">
        <f t="shared" ref="CD118" si="686">CC118+1</f>
        <v>46500</v>
      </c>
      <c r="CE118" s="1082">
        <f t="shared" ref="CE118" si="687">CD118+1</f>
        <v>46501</v>
      </c>
      <c r="CF118" s="1082">
        <f t="shared" ref="CF118" si="688">CE118+1</f>
        <v>46502</v>
      </c>
      <c r="CG118" s="851"/>
      <c r="CH118" s="1081"/>
      <c r="CI118" s="851"/>
      <c r="CJ118" s="834"/>
      <c r="CK118" s="896"/>
      <c r="CL118" s="1085">
        <f>DATE($CL115,$CM115,DAY($CN115))</f>
        <v>46552</v>
      </c>
      <c r="CM118" s="1082">
        <f t="shared" ref="CM118" si="689">CL118+1</f>
        <v>46553</v>
      </c>
      <c r="CN118" s="1082">
        <f t="shared" ref="CN118" si="690">CM118+1</f>
        <v>46554</v>
      </c>
      <c r="CO118" s="1082">
        <f t="shared" ref="CO118" si="691">CN118+1</f>
        <v>46555</v>
      </c>
      <c r="CP118" s="1082">
        <f t="shared" ref="CP118" si="692">CO118+1</f>
        <v>46556</v>
      </c>
      <c r="CQ118" s="1082">
        <f t="shared" ref="CQ118" si="693">CP118+1</f>
        <v>46557</v>
      </c>
      <c r="CR118" s="1082">
        <f t="shared" ref="CR118" si="694">CQ118+1</f>
        <v>46558</v>
      </c>
      <c r="CS118" s="851"/>
      <c r="CT118" s="1081"/>
      <c r="CU118" s="851"/>
    </row>
    <row r="119" spans="1:100" s="845" customFormat="1" ht="13.5" customHeight="1" outlineLevel="1">
      <c r="A119" s="834"/>
      <c r="B119" s="852" t="s">
        <v>1353</v>
      </c>
      <c r="C119" s="1090">
        <f>IF(I101&lt;$G$8,I101+1,"")</f>
        <v>46160</v>
      </c>
      <c r="D119" s="1091">
        <f t="shared" ref="D119" si="695">IF(C116&lt;$G$8,C119+1,"")</f>
        <v>46161</v>
      </c>
      <c r="E119" s="1091">
        <f t="shared" ref="E119" si="696">IF(D116&lt;$G$8,D119+1,"")</f>
        <v>46162</v>
      </c>
      <c r="F119" s="1091">
        <f t="shared" ref="F119" si="697">IF(E116&lt;$G$8,E119+1,"")</f>
        <v>46163</v>
      </c>
      <c r="G119" s="1091">
        <f t="shared" ref="G119" si="698">IF(F116&lt;$G$8,F119+1,"")</f>
        <v>46164</v>
      </c>
      <c r="H119" s="1091">
        <f t="shared" ref="H119" si="699">IF(G116&lt;$G$8,G119+1,"")</f>
        <v>46165</v>
      </c>
      <c r="I119" s="1093">
        <f t="shared" ref="I119" si="700">IF(H116&lt;$G$8,H119+1,"")</f>
        <v>46166</v>
      </c>
      <c r="J119" s="855" t="s">
        <v>1354</v>
      </c>
      <c r="K119" s="856">
        <f>+COUNTIFS(C120:I120,"土",C124:I124,"")+COUNTIFS(C120:I120,"日",C124:I124,"")+COUNTIFS(祝日,C116)+COUNTIFS(祝日,D116)+COUNTIFS(祝日,E116)+COUNTIFS(祝日,F116)+COUNTIFS(祝日,G116)</f>
        <v>2</v>
      </c>
      <c r="L119" s="832"/>
      <c r="M119" s="834"/>
      <c r="N119" s="852" t="s">
        <v>1353</v>
      </c>
      <c r="O119" s="1090">
        <f>IF(U101&lt;$G$8,U104+1,"")</f>
        <v>46216</v>
      </c>
      <c r="P119" s="1091">
        <f t="shared" ref="P119:U119" si="701">IF(O116&lt;$G$8,O119+1,"")</f>
        <v>46217</v>
      </c>
      <c r="Q119" s="1091">
        <f t="shared" si="701"/>
        <v>46218</v>
      </c>
      <c r="R119" s="1091">
        <f t="shared" si="701"/>
        <v>46219</v>
      </c>
      <c r="S119" s="1091">
        <f t="shared" si="701"/>
        <v>46220</v>
      </c>
      <c r="T119" s="1091">
        <f t="shared" si="701"/>
        <v>46221</v>
      </c>
      <c r="U119" s="1091">
        <f t="shared" si="701"/>
        <v>46222</v>
      </c>
      <c r="V119" s="855" t="s">
        <v>1354</v>
      </c>
      <c r="W119" s="856">
        <f>+COUNTIFS(O120:U120,"土",O124:U124,"")+COUNTIFS(O120:U120,"日",O124:U124,"")+COUNTIFS(祝日,O116)+COUNTIFS(祝日,P116)+COUNTIFS(祝日,Q116)+COUNTIFS(祝日,R116)+COUNTIFS(祝日,S116)</f>
        <v>2</v>
      </c>
      <c r="X119" s="832"/>
      <c r="Y119" s="834"/>
      <c r="Z119" s="834"/>
      <c r="AA119" s="852" t="s">
        <v>1353</v>
      </c>
      <c r="AB119" s="1090">
        <f>IF(AH101&lt;$G$8,AH104+1,"")</f>
        <v>46272</v>
      </c>
      <c r="AC119" s="1091">
        <f t="shared" ref="AC119:AH119" si="702">IF(AB116&lt;$G$8,AB119+1,"")</f>
        <v>46273</v>
      </c>
      <c r="AD119" s="1091">
        <f t="shared" si="702"/>
        <v>46274</v>
      </c>
      <c r="AE119" s="1091">
        <f t="shared" si="702"/>
        <v>46275</v>
      </c>
      <c r="AF119" s="1091">
        <f t="shared" si="702"/>
        <v>46276</v>
      </c>
      <c r="AG119" s="1091">
        <f t="shared" si="702"/>
        <v>46277</v>
      </c>
      <c r="AH119" s="1091">
        <f t="shared" si="702"/>
        <v>46278</v>
      </c>
      <c r="AI119" s="855" t="s">
        <v>1354</v>
      </c>
      <c r="AJ119" s="856">
        <f>+COUNTIFS(AB120:AH120,"土",AB124:AH124,"")+COUNTIFS(AB120:AH120,"日",AB124:AH124,"")+COUNTIFS(祝日,AB116)+COUNTIFS(祝日,AC116)+COUNTIFS(祝日,AD116)+COUNTIFS(祝日,AE116)+COUNTIFS(祝日,AF116)</f>
        <v>2</v>
      </c>
      <c r="AK119" s="832"/>
      <c r="AL119" s="834"/>
      <c r="AM119" s="852" t="s">
        <v>1353</v>
      </c>
      <c r="AN119" s="1090">
        <f>IF(AT101&lt;$G$8,AT104+1,"")</f>
        <v>46328</v>
      </c>
      <c r="AO119" s="1091">
        <f t="shared" ref="AO119:AT119" si="703">IF(AN116&lt;$G$8,AN119+1,"")</f>
        <v>46329</v>
      </c>
      <c r="AP119" s="1091">
        <f t="shared" si="703"/>
        <v>46330</v>
      </c>
      <c r="AQ119" s="1091">
        <f t="shared" si="703"/>
        <v>46331</v>
      </c>
      <c r="AR119" s="1091">
        <f t="shared" si="703"/>
        <v>46332</v>
      </c>
      <c r="AS119" s="1091">
        <f t="shared" si="703"/>
        <v>46333</v>
      </c>
      <c r="AT119" s="1091">
        <f t="shared" si="703"/>
        <v>46334</v>
      </c>
      <c r="AU119" s="855" t="s">
        <v>1354</v>
      </c>
      <c r="AV119" s="856">
        <f>+COUNTIFS(AN120:AT120,"土",AN124:AT124,"")+COUNTIFS(AN120:AT120,"日",AN124:AT124,"")+COUNTIFS(祝日,AN116)+COUNTIFS(祝日,AO116)+COUNTIFS(祝日,AP116)+COUNTIFS(祝日,AQ116)+COUNTIFS(祝日,AR116)</f>
        <v>3</v>
      </c>
      <c r="AW119" s="832"/>
      <c r="AX119" s="834"/>
      <c r="AY119" s="834"/>
      <c r="AZ119" s="852" t="s">
        <v>1353</v>
      </c>
      <c r="BA119" s="1090">
        <f>IF(BG101&lt;$G$8,BG104+1,"")</f>
        <v>46384</v>
      </c>
      <c r="BB119" s="1091">
        <f t="shared" ref="BB119:BG119" si="704">IF(BA116&lt;$G$8,BA119+1,"")</f>
        <v>46385</v>
      </c>
      <c r="BC119" s="1091">
        <f t="shared" si="704"/>
        <v>46386</v>
      </c>
      <c r="BD119" s="1091">
        <f t="shared" si="704"/>
        <v>46387</v>
      </c>
      <c r="BE119" s="1091">
        <f t="shared" si="704"/>
        <v>46388</v>
      </c>
      <c r="BF119" s="1091">
        <f t="shared" si="704"/>
        <v>46389</v>
      </c>
      <c r="BG119" s="1091">
        <f t="shared" si="704"/>
        <v>46390</v>
      </c>
      <c r="BH119" s="855" t="s">
        <v>1354</v>
      </c>
      <c r="BI119" s="856">
        <f>+COUNTIFS(BA120:BG120,"土",BA124:BG124,"")+COUNTIFS(BA120:BG120,"日",BA124:BG124,"")+COUNTIFS(祝日,BA116)+COUNTIFS(祝日,BB116)+COUNTIFS(祝日,BC116)+COUNTIFS(祝日,BD116)+COUNTIFS(祝日,BE116)</f>
        <v>3</v>
      </c>
      <c r="BJ119" s="832"/>
      <c r="BK119" s="834"/>
      <c r="BL119" s="852" t="s">
        <v>1353</v>
      </c>
      <c r="BM119" s="1090">
        <f>IF(BS101&lt;$G$8,BS104+1,"")</f>
        <v>46440</v>
      </c>
      <c r="BN119" s="1091">
        <f t="shared" ref="BN119:BS119" si="705">IF(BM116&lt;$G$8,BM119+1,"")</f>
        <v>46441</v>
      </c>
      <c r="BO119" s="1091">
        <f t="shared" si="705"/>
        <v>46442</v>
      </c>
      <c r="BP119" s="1091">
        <f t="shared" si="705"/>
        <v>46443</v>
      </c>
      <c r="BQ119" s="1091">
        <f t="shared" si="705"/>
        <v>46444</v>
      </c>
      <c r="BR119" s="1091">
        <f t="shared" si="705"/>
        <v>46445</v>
      </c>
      <c r="BS119" s="1091">
        <f t="shared" si="705"/>
        <v>46446</v>
      </c>
      <c r="BT119" s="855" t="s">
        <v>1354</v>
      </c>
      <c r="BU119" s="856">
        <f>+COUNTIFS(BM120:BS120,"土",BM124:BS124,"")+COUNTIFS(BM120:BS120,"日",BM124:BS124,"")+COUNTIFS(祝日,BM116)+COUNTIFS(祝日,BN116)+COUNTIFS(祝日,BO116)+COUNTIFS(祝日,BP116)+COUNTIFS(祝日,BQ116)</f>
        <v>3</v>
      </c>
      <c r="BV119" s="832"/>
      <c r="BW119" s="834"/>
      <c r="BX119" s="834"/>
      <c r="BY119" s="852" t="s">
        <v>1353</v>
      </c>
      <c r="BZ119" s="1090" t="str">
        <f>IF(CF101&lt;$G$8,CF104+1,"")</f>
        <v/>
      </c>
      <c r="CA119" s="1091" t="str">
        <f t="shared" ref="CA119:CF119" si="706">IF(BZ116&lt;$G$8,BZ119+1,"")</f>
        <v/>
      </c>
      <c r="CB119" s="1091" t="str">
        <f t="shared" si="706"/>
        <v/>
      </c>
      <c r="CC119" s="1091" t="str">
        <f t="shared" si="706"/>
        <v/>
      </c>
      <c r="CD119" s="1091" t="str">
        <f t="shared" si="706"/>
        <v/>
      </c>
      <c r="CE119" s="1091" t="str">
        <f t="shared" si="706"/>
        <v/>
      </c>
      <c r="CF119" s="1091" t="str">
        <f t="shared" si="706"/>
        <v/>
      </c>
      <c r="CG119" s="855" t="s">
        <v>1354</v>
      </c>
      <c r="CH119" s="856">
        <f>+COUNTIFS(BZ120:CF120,"土",BZ124:CF124,"")+COUNTIFS(BZ120:CF120,"日",BZ124:CF124,"")+COUNTIFS(祝日,BZ116)+COUNTIFS(祝日,CA116)+COUNTIFS(祝日,CB116)+COUNTIFS(祝日,CC116)+COUNTIFS(祝日,CD116)</f>
        <v>0</v>
      </c>
      <c r="CI119" s="832"/>
      <c r="CJ119" s="834"/>
      <c r="CK119" s="852" t="s">
        <v>1353</v>
      </c>
      <c r="CL119" s="1090" t="str">
        <f>IF(CR101&lt;$G$8,CR104+1,"")</f>
        <v/>
      </c>
      <c r="CM119" s="1091" t="str">
        <f t="shared" ref="CM119:CR119" si="707">IF(CL116&lt;$G$8,CL119+1,"")</f>
        <v/>
      </c>
      <c r="CN119" s="1091" t="str">
        <f t="shared" si="707"/>
        <v/>
      </c>
      <c r="CO119" s="1091" t="str">
        <f t="shared" si="707"/>
        <v/>
      </c>
      <c r="CP119" s="1091" t="str">
        <f t="shared" si="707"/>
        <v/>
      </c>
      <c r="CQ119" s="1091" t="str">
        <f t="shared" si="707"/>
        <v/>
      </c>
      <c r="CR119" s="1091" t="str">
        <f t="shared" si="707"/>
        <v/>
      </c>
      <c r="CS119" s="855" t="s">
        <v>1354</v>
      </c>
      <c r="CT119" s="856">
        <f>+COUNTIFS(CL120:CR120,"土",CL124:CR124,"")+COUNTIFS(CL120:CR120,"日",CL124:CR124,"")+COUNTIFS(祝日,CL116)+COUNTIFS(祝日,CM116)+COUNTIFS(祝日,CN116)+COUNTIFS(祝日,CO116)+COUNTIFS(祝日,CP116)</f>
        <v>0</v>
      </c>
      <c r="CU119" s="832"/>
      <c r="CV119" s="834"/>
    </row>
    <row r="120" spans="1:100" s="849" customFormat="1" ht="13.5" customHeight="1" outlineLevel="1">
      <c r="A120" s="834"/>
      <c r="B120" s="852" t="s">
        <v>1355</v>
      </c>
      <c r="C120" s="1092" t="str">
        <f>IF(C119="","","月")</f>
        <v>月</v>
      </c>
      <c r="D120" s="1092" t="str">
        <f>IF(D119="","","火")</f>
        <v>火</v>
      </c>
      <c r="E120" s="1092" t="str">
        <f>IF(E119="","","水")</f>
        <v>水</v>
      </c>
      <c r="F120" s="1092" t="str">
        <f>IF(F119="","","木")</f>
        <v>木</v>
      </c>
      <c r="G120" s="1092" t="str">
        <f>IF(G119="","","金")</f>
        <v>金</v>
      </c>
      <c r="H120" s="1092" t="str">
        <f>IF(H119="","","土")</f>
        <v>土</v>
      </c>
      <c r="I120" s="1092" t="str">
        <f>IF(I119="","","日")</f>
        <v>日</v>
      </c>
      <c r="J120" s="855" t="s">
        <v>1356</v>
      </c>
      <c r="K120" s="856">
        <f>+COUNTIF(C124:I124,"夏休")+COUNTIF(C124:I124,"冬休")+COUNTIF(C124:I124,"中止")</f>
        <v>0</v>
      </c>
      <c r="L120" s="832">
        <f>+COUNTIF(H124:I124,"夏休")+COUNTIF(H124:I124,"冬休")+COUNTIF(H124:I124,"中止")</f>
        <v>0</v>
      </c>
      <c r="M120" s="834"/>
      <c r="N120" s="852" t="s">
        <v>1355</v>
      </c>
      <c r="O120" s="1092" t="str">
        <f>IF(O119="","","月")</f>
        <v>月</v>
      </c>
      <c r="P120" s="1092" t="str">
        <f>IF(P119="","","火")</f>
        <v>火</v>
      </c>
      <c r="Q120" s="1092" t="str">
        <f>IF(Q119="","","水")</f>
        <v>水</v>
      </c>
      <c r="R120" s="1092" t="str">
        <f>IF(R119="","","木")</f>
        <v>木</v>
      </c>
      <c r="S120" s="1092" t="str">
        <f>IF(S119="","","金")</f>
        <v>金</v>
      </c>
      <c r="T120" s="1092" t="str">
        <f>IF(T119="","","土")</f>
        <v>土</v>
      </c>
      <c r="U120" s="1092" t="str">
        <f>IF(U119="","","日")</f>
        <v>日</v>
      </c>
      <c r="V120" s="855" t="s">
        <v>1356</v>
      </c>
      <c r="W120" s="856">
        <f>+COUNTIF(O124:U124,"夏休")+COUNTIF(O124:U124,"冬休")+COUNTIF(O124:U124,"中止")</f>
        <v>0</v>
      </c>
      <c r="X120" s="832">
        <f>+COUNTIF(T124:U124,"夏休")+COUNTIF(T124:U124,"冬休")+COUNTIF(T124:U124,"中止")</f>
        <v>0</v>
      </c>
      <c r="Y120" s="834"/>
      <c r="Z120" s="834"/>
      <c r="AA120" s="852" t="s">
        <v>1355</v>
      </c>
      <c r="AB120" s="1092" t="str">
        <f>IF(AB119="","","月")</f>
        <v>月</v>
      </c>
      <c r="AC120" s="1092" t="str">
        <f>IF(AC119="","","火")</f>
        <v>火</v>
      </c>
      <c r="AD120" s="1092" t="str">
        <f>IF(AD119="","","水")</f>
        <v>水</v>
      </c>
      <c r="AE120" s="1092" t="str">
        <f>IF(AE119="","","木")</f>
        <v>木</v>
      </c>
      <c r="AF120" s="1092" t="str">
        <f>IF(AF119="","","金")</f>
        <v>金</v>
      </c>
      <c r="AG120" s="1092" t="str">
        <f>IF(AG119="","","土")</f>
        <v>土</v>
      </c>
      <c r="AH120" s="1092" t="str">
        <f>IF(AH119="","","日")</f>
        <v>日</v>
      </c>
      <c r="AI120" s="855" t="s">
        <v>1356</v>
      </c>
      <c r="AJ120" s="856">
        <f>+COUNTIF(AB124:AH124,"夏休")+COUNTIF(AB124:AH124,"冬休")+COUNTIF(AB124:AH124,"中止")</f>
        <v>0</v>
      </c>
      <c r="AK120" s="832">
        <f>+COUNTIF(AG124:AH124,"夏休")+COUNTIF(AG124:AH124,"冬休")+COUNTIF(AG124:AH124,"中止")</f>
        <v>0</v>
      </c>
      <c r="AL120" s="834"/>
      <c r="AM120" s="852" t="s">
        <v>1355</v>
      </c>
      <c r="AN120" s="1092" t="str">
        <f>IF(AN119="","","月")</f>
        <v>月</v>
      </c>
      <c r="AO120" s="1092" t="str">
        <f>IF(AO119="","","火")</f>
        <v>火</v>
      </c>
      <c r="AP120" s="1092" t="str">
        <f>IF(AP119="","","水")</f>
        <v>水</v>
      </c>
      <c r="AQ120" s="1092" t="str">
        <f>IF(AQ119="","","木")</f>
        <v>木</v>
      </c>
      <c r="AR120" s="1092" t="str">
        <f>IF(AR119="","","金")</f>
        <v>金</v>
      </c>
      <c r="AS120" s="1092" t="str">
        <f>IF(AS119="","","土")</f>
        <v>土</v>
      </c>
      <c r="AT120" s="1092" t="str">
        <f>IF(AT119="","","日")</f>
        <v>日</v>
      </c>
      <c r="AU120" s="855" t="s">
        <v>1356</v>
      </c>
      <c r="AV120" s="856">
        <f>+COUNTIF(AN124:AT124,"夏休")+COUNTIF(AN124:AT124,"冬休")+COUNTIF(AN124:AT124,"中止")</f>
        <v>0</v>
      </c>
      <c r="AW120" s="832">
        <f>+COUNTIF(AS124:AT124,"夏休")+COUNTIF(AS124:AT124,"冬休")+COUNTIF(AS124:AT124,"中止")</f>
        <v>0</v>
      </c>
      <c r="AX120" s="834"/>
      <c r="AY120" s="834"/>
      <c r="AZ120" s="852" t="s">
        <v>1355</v>
      </c>
      <c r="BA120" s="1092" t="str">
        <f>IF(BA119="","","月")</f>
        <v>月</v>
      </c>
      <c r="BB120" s="1092" t="str">
        <f>IF(BB119="","","火")</f>
        <v>火</v>
      </c>
      <c r="BC120" s="1092" t="str">
        <f>IF(BC119="","","水")</f>
        <v>水</v>
      </c>
      <c r="BD120" s="1092" t="str">
        <f>IF(BD119="","","木")</f>
        <v>木</v>
      </c>
      <c r="BE120" s="1092" t="str">
        <f>IF(BE119="","","金")</f>
        <v>金</v>
      </c>
      <c r="BF120" s="1092" t="str">
        <f>IF(BF119="","","土")</f>
        <v>土</v>
      </c>
      <c r="BG120" s="1092" t="str">
        <f>IF(BG119="","","日")</f>
        <v>日</v>
      </c>
      <c r="BH120" s="855" t="s">
        <v>1356</v>
      </c>
      <c r="BI120" s="856">
        <f>+COUNTIF(BA124:BG124,"夏休")+COUNTIF(BA124:BG124,"冬休")+COUNTIF(BA124:BG124,"中止")</f>
        <v>0</v>
      </c>
      <c r="BJ120" s="832">
        <f>+COUNTIF(BF124:BG124,"夏休")+COUNTIF(BF124:BG124,"冬休")+COUNTIF(BF124:BG124,"中止")</f>
        <v>0</v>
      </c>
      <c r="BK120" s="834"/>
      <c r="BL120" s="852" t="s">
        <v>1355</v>
      </c>
      <c r="BM120" s="1092" t="str">
        <f>IF(BM119="","","月")</f>
        <v>月</v>
      </c>
      <c r="BN120" s="1092" t="str">
        <f>IF(BN119="","","火")</f>
        <v>火</v>
      </c>
      <c r="BO120" s="1092" t="str">
        <f>IF(BO119="","","水")</f>
        <v>水</v>
      </c>
      <c r="BP120" s="1092" t="str">
        <f>IF(BP119="","","木")</f>
        <v>木</v>
      </c>
      <c r="BQ120" s="1092" t="str">
        <f>IF(BQ119="","","金")</f>
        <v>金</v>
      </c>
      <c r="BR120" s="1092" t="str">
        <f>IF(BR119="","","土")</f>
        <v>土</v>
      </c>
      <c r="BS120" s="1092" t="str">
        <f>IF(BS119="","","日")</f>
        <v>日</v>
      </c>
      <c r="BT120" s="855" t="s">
        <v>1356</v>
      </c>
      <c r="BU120" s="856">
        <f>+COUNTIF(BM124:BS124,"夏休")+COUNTIF(BM124:BS124,"冬休")+COUNTIF(BM124:BS124,"中止")</f>
        <v>0</v>
      </c>
      <c r="BV120" s="832">
        <f>+COUNTIF(BR124:BS124,"夏休")+COUNTIF(BR124:BS124,"冬休")+COUNTIF(BR124:BS124,"中止")</f>
        <v>0</v>
      </c>
      <c r="BW120" s="834"/>
      <c r="BX120" s="834"/>
      <c r="BY120" s="852" t="s">
        <v>1355</v>
      </c>
      <c r="BZ120" s="1092" t="str">
        <f>IF(BZ119="","","月")</f>
        <v/>
      </c>
      <c r="CA120" s="1092" t="str">
        <f>IF(CA119="","","火")</f>
        <v/>
      </c>
      <c r="CB120" s="1092" t="str">
        <f>IF(CB119="","","水")</f>
        <v/>
      </c>
      <c r="CC120" s="1092" t="str">
        <f>IF(CC119="","","木")</f>
        <v/>
      </c>
      <c r="CD120" s="1092" t="str">
        <f>IF(CD119="","","金")</f>
        <v/>
      </c>
      <c r="CE120" s="1092" t="str">
        <f>IF(CE119="","","土")</f>
        <v/>
      </c>
      <c r="CF120" s="1092" t="str">
        <f>IF(CF119="","","日")</f>
        <v/>
      </c>
      <c r="CG120" s="855" t="s">
        <v>1356</v>
      </c>
      <c r="CH120" s="856">
        <f>+COUNTIF(BZ124:CF124,"夏休")+COUNTIF(BZ124:CF124,"冬休")+COUNTIF(BZ124:CF124,"中止")</f>
        <v>0</v>
      </c>
      <c r="CI120" s="832">
        <f>+COUNTIF(CE124:CF124,"夏休")+COUNTIF(CE124:CF124,"冬休")+COUNTIF(CE124:CF124,"中止")</f>
        <v>0</v>
      </c>
      <c r="CJ120" s="834"/>
      <c r="CK120" s="852" t="s">
        <v>1355</v>
      </c>
      <c r="CL120" s="1092" t="str">
        <f>IF(CL119="","","月")</f>
        <v/>
      </c>
      <c r="CM120" s="1092" t="str">
        <f>IF(CM119="","","火")</f>
        <v/>
      </c>
      <c r="CN120" s="1092" t="str">
        <f>IF(CN119="","","水")</f>
        <v/>
      </c>
      <c r="CO120" s="1092" t="str">
        <f>IF(CO119="","","木")</f>
        <v/>
      </c>
      <c r="CP120" s="1092" t="str">
        <f>IF(CP119="","","金")</f>
        <v/>
      </c>
      <c r="CQ120" s="1092" t="str">
        <f>IF(CQ119="","","土")</f>
        <v/>
      </c>
      <c r="CR120" s="1092" t="str">
        <f>IF(CR119="","","日")</f>
        <v/>
      </c>
      <c r="CS120" s="855" t="s">
        <v>1356</v>
      </c>
      <c r="CT120" s="856">
        <f>+COUNTIF(CL124:CR124,"夏休")+COUNTIF(CL124:CR124,"冬休")+COUNTIF(CL124:CR124,"中止")</f>
        <v>0</v>
      </c>
      <c r="CU120" s="832">
        <f>+COUNTIF(CQ124:CR124,"夏休")+COUNTIF(CQ124:CR124,"冬休")+COUNTIF(CQ124:CR124,"中止")</f>
        <v>0</v>
      </c>
      <c r="CV120" s="834"/>
    </row>
    <row r="121" spans="1:100" ht="13.5" customHeight="1">
      <c r="B121" s="2427" t="s">
        <v>1357</v>
      </c>
      <c r="C121" s="2430"/>
      <c r="D121" s="2424"/>
      <c r="E121" s="2424"/>
      <c r="F121" s="2424"/>
      <c r="G121" s="2424"/>
      <c r="H121" s="2424"/>
      <c r="I121" s="2433"/>
      <c r="J121" s="857" t="s">
        <v>1358</v>
      </c>
      <c r="K121" s="858">
        <f>COUNT(C119:I119)-K120</f>
        <v>7</v>
      </c>
      <c r="L121" s="859"/>
      <c r="M121" s="834"/>
      <c r="N121" s="2427" t="s">
        <v>1357</v>
      </c>
      <c r="O121" s="2430"/>
      <c r="P121" s="2424"/>
      <c r="Q121" s="2424"/>
      <c r="R121" s="2424"/>
      <c r="S121" s="2424"/>
      <c r="T121" s="2424"/>
      <c r="U121" s="2424"/>
      <c r="V121" s="857" t="s">
        <v>1358</v>
      </c>
      <c r="W121" s="858">
        <f>COUNT(O119:U119)-W120</f>
        <v>7</v>
      </c>
      <c r="X121" s="859"/>
      <c r="AA121" s="2427" t="s">
        <v>1357</v>
      </c>
      <c r="AB121" s="2430"/>
      <c r="AC121" s="2424"/>
      <c r="AD121" s="2424"/>
      <c r="AE121" s="2424"/>
      <c r="AF121" s="2424"/>
      <c r="AG121" s="2424"/>
      <c r="AH121" s="2424"/>
      <c r="AI121" s="857" t="s">
        <v>1358</v>
      </c>
      <c r="AJ121" s="858">
        <f>COUNT(AB119:AH119)-AJ120</f>
        <v>7</v>
      </c>
      <c r="AK121" s="859"/>
      <c r="AL121" s="834"/>
      <c r="AM121" s="2427" t="s">
        <v>1357</v>
      </c>
      <c r="AN121" s="2430"/>
      <c r="AO121" s="2424"/>
      <c r="AP121" s="2424"/>
      <c r="AQ121" s="2424"/>
      <c r="AR121" s="2424"/>
      <c r="AS121" s="2424"/>
      <c r="AT121" s="2424"/>
      <c r="AU121" s="857" t="s">
        <v>1358</v>
      </c>
      <c r="AV121" s="858">
        <f>COUNT(AN119:AT119)-AV120</f>
        <v>7</v>
      </c>
      <c r="AW121" s="859"/>
      <c r="AZ121" s="2427" t="s">
        <v>1357</v>
      </c>
      <c r="BA121" s="2430"/>
      <c r="BB121" s="2424"/>
      <c r="BC121" s="2424"/>
      <c r="BD121" s="2424"/>
      <c r="BE121" s="2424"/>
      <c r="BF121" s="2424"/>
      <c r="BG121" s="2424"/>
      <c r="BH121" s="857" t="s">
        <v>1358</v>
      </c>
      <c r="BI121" s="858">
        <f>COUNT(BA119:BG119)-BI120</f>
        <v>7</v>
      </c>
      <c r="BJ121" s="859"/>
      <c r="BK121" s="834"/>
      <c r="BL121" s="2427" t="s">
        <v>1357</v>
      </c>
      <c r="BM121" s="2430"/>
      <c r="BN121" s="2424"/>
      <c r="BO121" s="2424"/>
      <c r="BP121" s="2424"/>
      <c r="BQ121" s="2424"/>
      <c r="BR121" s="2424"/>
      <c r="BS121" s="2424"/>
      <c r="BT121" s="857" t="s">
        <v>1358</v>
      </c>
      <c r="BU121" s="858">
        <f>COUNT(BM119:BS119)-BU120</f>
        <v>7</v>
      </c>
      <c r="BV121" s="859"/>
      <c r="BY121" s="2427" t="s">
        <v>1357</v>
      </c>
      <c r="BZ121" s="2430"/>
      <c r="CA121" s="2424"/>
      <c r="CB121" s="2424"/>
      <c r="CC121" s="2424"/>
      <c r="CD121" s="2424"/>
      <c r="CE121" s="2424"/>
      <c r="CF121" s="2424"/>
      <c r="CG121" s="857" t="s">
        <v>1358</v>
      </c>
      <c r="CH121" s="858">
        <f>COUNT(BZ119:CF119)-CH120</f>
        <v>0</v>
      </c>
      <c r="CI121" s="859"/>
      <c r="CJ121" s="834"/>
      <c r="CK121" s="2427" t="s">
        <v>1357</v>
      </c>
      <c r="CL121" s="2430"/>
      <c r="CM121" s="2424"/>
      <c r="CN121" s="2424"/>
      <c r="CO121" s="2424"/>
      <c r="CP121" s="2424"/>
      <c r="CQ121" s="2424"/>
      <c r="CR121" s="2424"/>
      <c r="CS121" s="857" t="s">
        <v>1358</v>
      </c>
      <c r="CT121" s="858">
        <f>COUNT(CL119:CR119)-CT120</f>
        <v>0</v>
      </c>
      <c r="CU121" s="859"/>
    </row>
    <row r="122" spans="1:100">
      <c r="B122" s="2428"/>
      <c r="C122" s="2431"/>
      <c r="D122" s="2425"/>
      <c r="E122" s="2425"/>
      <c r="F122" s="2425"/>
      <c r="G122" s="2425"/>
      <c r="H122" s="2425"/>
      <c r="I122" s="2434"/>
      <c r="J122" s="857" t="s">
        <v>1359</v>
      </c>
      <c r="K122" s="860">
        <f>+COUNTIF(C125:I125,"休")</f>
        <v>0</v>
      </c>
      <c r="M122" s="861"/>
      <c r="N122" s="2428"/>
      <c r="O122" s="2431"/>
      <c r="P122" s="2425"/>
      <c r="Q122" s="2425"/>
      <c r="R122" s="2425"/>
      <c r="S122" s="2425"/>
      <c r="T122" s="2425"/>
      <c r="U122" s="2425"/>
      <c r="V122" s="857" t="s">
        <v>1359</v>
      </c>
      <c r="W122" s="860">
        <f>+COUNTIF(O125:U125,"休")</f>
        <v>0</v>
      </c>
      <c r="AA122" s="2428"/>
      <c r="AB122" s="2431"/>
      <c r="AC122" s="2425"/>
      <c r="AD122" s="2425"/>
      <c r="AE122" s="2425"/>
      <c r="AF122" s="2425"/>
      <c r="AG122" s="2425"/>
      <c r="AH122" s="2425"/>
      <c r="AI122" s="857" t="s">
        <v>1359</v>
      </c>
      <c r="AJ122" s="860">
        <f>+COUNTIF(AB125:AH125,"休")</f>
        <v>0</v>
      </c>
      <c r="AL122" s="861"/>
      <c r="AM122" s="2428"/>
      <c r="AN122" s="2431"/>
      <c r="AO122" s="2425"/>
      <c r="AP122" s="2425"/>
      <c r="AQ122" s="2425"/>
      <c r="AR122" s="2425"/>
      <c r="AS122" s="2425"/>
      <c r="AT122" s="2425"/>
      <c r="AU122" s="857" t="s">
        <v>1359</v>
      </c>
      <c r="AV122" s="860">
        <f>+COUNTIF(AN125:AT125,"休")</f>
        <v>0</v>
      </c>
      <c r="AZ122" s="2428"/>
      <c r="BA122" s="2431"/>
      <c r="BB122" s="2425"/>
      <c r="BC122" s="2425"/>
      <c r="BD122" s="2425"/>
      <c r="BE122" s="2425"/>
      <c r="BF122" s="2425"/>
      <c r="BG122" s="2425"/>
      <c r="BH122" s="857" t="s">
        <v>1359</v>
      </c>
      <c r="BI122" s="860">
        <f>+COUNTIF(BA125:BG125,"休")</f>
        <v>0</v>
      </c>
      <c r="BK122" s="861"/>
      <c r="BL122" s="2428"/>
      <c r="BM122" s="2431"/>
      <c r="BN122" s="2425"/>
      <c r="BO122" s="2425"/>
      <c r="BP122" s="2425"/>
      <c r="BQ122" s="2425"/>
      <c r="BR122" s="2425"/>
      <c r="BS122" s="2425"/>
      <c r="BT122" s="857" t="s">
        <v>1359</v>
      </c>
      <c r="BU122" s="860">
        <f>+COUNTIF(BM125:BS125,"休")</f>
        <v>0</v>
      </c>
      <c r="BY122" s="2428"/>
      <c r="BZ122" s="2431"/>
      <c r="CA122" s="2425"/>
      <c r="CB122" s="2425"/>
      <c r="CC122" s="2425"/>
      <c r="CD122" s="2425"/>
      <c r="CE122" s="2425"/>
      <c r="CF122" s="2425"/>
      <c r="CG122" s="857" t="s">
        <v>1359</v>
      </c>
      <c r="CH122" s="860">
        <f>+COUNTIF(BZ125:CF125,"休")</f>
        <v>0</v>
      </c>
      <c r="CJ122" s="861"/>
      <c r="CK122" s="2428"/>
      <c r="CL122" s="2431"/>
      <c r="CM122" s="2425"/>
      <c r="CN122" s="2425"/>
      <c r="CO122" s="2425"/>
      <c r="CP122" s="2425"/>
      <c r="CQ122" s="2425"/>
      <c r="CR122" s="2425"/>
      <c r="CS122" s="857" t="s">
        <v>1359</v>
      </c>
      <c r="CT122" s="860">
        <f>+COUNTIF(CL125:CR125,"休")</f>
        <v>0</v>
      </c>
    </row>
    <row r="123" spans="1:100">
      <c r="B123" s="2429"/>
      <c r="C123" s="2432"/>
      <c r="D123" s="2426"/>
      <c r="E123" s="2426"/>
      <c r="F123" s="2426"/>
      <c r="G123" s="2426"/>
      <c r="H123" s="2426"/>
      <c r="I123" s="2435"/>
      <c r="J123" s="857" t="s">
        <v>1360</v>
      </c>
      <c r="K123" s="862">
        <f>+K122/K121</f>
        <v>0</v>
      </c>
      <c r="L123" s="863"/>
      <c r="M123" s="834"/>
      <c r="N123" s="2429"/>
      <c r="O123" s="2432"/>
      <c r="P123" s="2426"/>
      <c r="Q123" s="2426"/>
      <c r="R123" s="2426"/>
      <c r="S123" s="2426"/>
      <c r="T123" s="2426"/>
      <c r="U123" s="2426"/>
      <c r="V123" s="857" t="s">
        <v>1360</v>
      </c>
      <c r="W123" s="862">
        <f>+W122/W121</f>
        <v>0</v>
      </c>
      <c r="X123" s="863"/>
      <c r="AA123" s="2429"/>
      <c r="AB123" s="2432"/>
      <c r="AC123" s="2426"/>
      <c r="AD123" s="2426"/>
      <c r="AE123" s="2426"/>
      <c r="AF123" s="2426"/>
      <c r="AG123" s="2426"/>
      <c r="AH123" s="2426"/>
      <c r="AI123" s="857" t="s">
        <v>1360</v>
      </c>
      <c r="AJ123" s="862">
        <f>+AJ122/AJ121</f>
        <v>0</v>
      </c>
      <c r="AK123" s="863"/>
      <c r="AL123" s="834"/>
      <c r="AM123" s="2429"/>
      <c r="AN123" s="2432"/>
      <c r="AO123" s="2426"/>
      <c r="AP123" s="2426"/>
      <c r="AQ123" s="2426"/>
      <c r="AR123" s="2426"/>
      <c r="AS123" s="2426"/>
      <c r="AT123" s="2426"/>
      <c r="AU123" s="857" t="s">
        <v>1360</v>
      </c>
      <c r="AV123" s="862">
        <f>+AV122/AV121</f>
        <v>0</v>
      </c>
      <c r="AW123" s="863"/>
      <c r="AZ123" s="2429"/>
      <c r="BA123" s="2432"/>
      <c r="BB123" s="2426"/>
      <c r="BC123" s="2426"/>
      <c r="BD123" s="2426"/>
      <c r="BE123" s="2426"/>
      <c r="BF123" s="2426"/>
      <c r="BG123" s="2426"/>
      <c r="BH123" s="857" t="s">
        <v>1360</v>
      </c>
      <c r="BI123" s="862">
        <f>+BI122/BI121</f>
        <v>0</v>
      </c>
      <c r="BJ123" s="863"/>
      <c r="BK123" s="834"/>
      <c r="BL123" s="2429"/>
      <c r="BM123" s="2432"/>
      <c r="BN123" s="2426"/>
      <c r="BO123" s="2426"/>
      <c r="BP123" s="2426"/>
      <c r="BQ123" s="2426"/>
      <c r="BR123" s="2426"/>
      <c r="BS123" s="2426"/>
      <c r="BT123" s="857" t="s">
        <v>1360</v>
      </c>
      <c r="BU123" s="862">
        <f>+BU122/BU121</f>
        <v>0</v>
      </c>
      <c r="BV123" s="863"/>
      <c r="BY123" s="2429"/>
      <c r="BZ123" s="2432"/>
      <c r="CA123" s="2426"/>
      <c r="CB123" s="2426"/>
      <c r="CC123" s="2426"/>
      <c r="CD123" s="2426"/>
      <c r="CE123" s="2426"/>
      <c r="CF123" s="2426"/>
      <c r="CG123" s="857" t="s">
        <v>1360</v>
      </c>
      <c r="CH123" s="862" t="e">
        <f>+CH122/CH121</f>
        <v>#DIV/0!</v>
      </c>
      <c r="CI123" s="863"/>
      <c r="CJ123" s="834"/>
      <c r="CK123" s="2429"/>
      <c r="CL123" s="2432"/>
      <c r="CM123" s="2426"/>
      <c r="CN123" s="2426"/>
      <c r="CO123" s="2426"/>
      <c r="CP123" s="2426"/>
      <c r="CQ123" s="2426"/>
      <c r="CR123" s="2426"/>
      <c r="CS123" s="857" t="s">
        <v>1360</v>
      </c>
      <c r="CT123" s="862" t="e">
        <f>+CT122/CT121</f>
        <v>#DIV/0!</v>
      </c>
      <c r="CU123" s="863"/>
    </row>
    <row r="124" spans="1:100" ht="13.5" customHeight="1">
      <c r="B124" s="864" t="s">
        <v>1361</v>
      </c>
      <c r="C124" s="865"/>
      <c r="D124" s="865"/>
      <c r="E124" s="865"/>
      <c r="F124" s="865"/>
      <c r="G124" s="865"/>
      <c r="H124" s="865"/>
      <c r="I124" s="865"/>
      <c r="J124" s="857" t="s">
        <v>1362</v>
      </c>
      <c r="K124" s="860">
        <f>+COUNTIF(C126:I126,"*休")</f>
        <v>0</v>
      </c>
      <c r="M124" s="834"/>
      <c r="N124" s="864" t="s">
        <v>1361</v>
      </c>
      <c r="O124" s="875"/>
      <c r="P124" s="865"/>
      <c r="Q124" s="865"/>
      <c r="R124" s="865"/>
      <c r="S124" s="865"/>
      <c r="T124" s="865"/>
      <c r="U124" s="865"/>
      <c r="V124" s="857" t="s">
        <v>1362</v>
      </c>
      <c r="W124" s="860">
        <f>+COUNTIF(O126:U126,"*休")</f>
        <v>0</v>
      </c>
      <c r="AA124" s="864" t="s">
        <v>1361</v>
      </c>
      <c r="AB124" s="875"/>
      <c r="AC124" s="865"/>
      <c r="AD124" s="865"/>
      <c r="AE124" s="865"/>
      <c r="AF124" s="865"/>
      <c r="AG124" s="865"/>
      <c r="AH124" s="865"/>
      <c r="AI124" s="857" t="s">
        <v>1362</v>
      </c>
      <c r="AJ124" s="860">
        <f>+COUNTIF(AB126:AH126,"*休")</f>
        <v>0</v>
      </c>
      <c r="AL124" s="834"/>
      <c r="AM124" s="864" t="s">
        <v>1361</v>
      </c>
      <c r="AN124" s="875"/>
      <c r="AO124" s="865"/>
      <c r="AP124" s="865"/>
      <c r="AQ124" s="865"/>
      <c r="AR124" s="865"/>
      <c r="AS124" s="865"/>
      <c r="AT124" s="865"/>
      <c r="AU124" s="857" t="s">
        <v>1362</v>
      </c>
      <c r="AV124" s="860">
        <f>+COUNTIF(AN126:AT126,"*休")</f>
        <v>0</v>
      </c>
      <c r="AZ124" s="864" t="s">
        <v>1361</v>
      </c>
      <c r="BA124" s="875"/>
      <c r="BB124" s="865"/>
      <c r="BC124" s="865"/>
      <c r="BD124" s="865"/>
      <c r="BE124" s="865"/>
      <c r="BF124" s="865"/>
      <c r="BG124" s="865"/>
      <c r="BH124" s="857" t="s">
        <v>1362</v>
      </c>
      <c r="BI124" s="860">
        <f>+COUNTIF(BA126:BG126,"*休")</f>
        <v>0</v>
      </c>
      <c r="BK124" s="834"/>
      <c r="BL124" s="864" t="s">
        <v>1361</v>
      </c>
      <c r="BM124" s="875"/>
      <c r="BN124" s="865"/>
      <c r="BO124" s="865"/>
      <c r="BP124" s="865"/>
      <c r="BQ124" s="865"/>
      <c r="BR124" s="865"/>
      <c r="BS124" s="865"/>
      <c r="BT124" s="857" t="s">
        <v>1362</v>
      </c>
      <c r="BU124" s="860">
        <f>+COUNTIF(BM126:BS126,"*休")</f>
        <v>0</v>
      </c>
      <c r="BY124" s="864" t="s">
        <v>1361</v>
      </c>
      <c r="BZ124" s="875"/>
      <c r="CA124" s="865"/>
      <c r="CB124" s="865"/>
      <c r="CC124" s="865"/>
      <c r="CD124" s="865"/>
      <c r="CE124" s="865"/>
      <c r="CF124" s="865"/>
      <c r="CG124" s="857" t="s">
        <v>1362</v>
      </c>
      <c r="CH124" s="860">
        <f>+COUNTIF(BZ126:CF126,"*休")</f>
        <v>0</v>
      </c>
      <c r="CJ124" s="834"/>
      <c r="CK124" s="864" t="s">
        <v>1361</v>
      </c>
      <c r="CL124" s="875"/>
      <c r="CM124" s="865"/>
      <c r="CN124" s="865"/>
      <c r="CO124" s="865"/>
      <c r="CP124" s="865"/>
      <c r="CQ124" s="865"/>
      <c r="CR124" s="865"/>
      <c r="CS124" s="857" t="s">
        <v>1362</v>
      </c>
      <c r="CT124" s="860">
        <f>+COUNTIF(CL126:CR126,"*休")</f>
        <v>0</v>
      </c>
    </row>
    <row r="125" spans="1:100" ht="13.5" customHeight="1">
      <c r="B125" s="852" t="s">
        <v>1364</v>
      </c>
      <c r="C125" s="865"/>
      <c r="D125" s="865"/>
      <c r="E125" s="865"/>
      <c r="F125" s="865"/>
      <c r="G125" s="865"/>
      <c r="H125" s="865"/>
      <c r="I125" s="865"/>
      <c r="J125" s="866" t="s">
        <v>1365</v>
      </c>
      <c r="K125" s="867">
        <f>+K124/K121</f>
        <v>0</v>
      </c>
      <c r="L125" s="863"/>
      <c r="M125" s="834"/>
      <c r="N125" s="852" t="s">
        <v>1364</v>
      </c>
      <c r="O125" s="875"/>
      <c r="P125" s="865"/>
      <c r="Q125" s="865"/>
      <c r="R125" s="865"/>
      <c r="S125" s="865"/>
      <c r="T125" s="865"/>
      <c r="U125" s="865"/>
      <c r="V125" s="866" t="s">
        <v>1365</v>
      </c>
      <c r="W125" s="867">
        <f>+W124/W121</f>
        <v>0</v>
      </c>
      <c r="X125" s="863"/>
      <c r="AA125" s="852" t="s">
        <v>1364</v>
      </c>
      <c r="AB125" s="875"/>
      <c r="AC125" s="865"/>
      <c r="AD125" s="865"/>
      <c r="AE125" s="865"/>
      <c r="AF125" s="865"/>
      <c r="AG125" s="865"/>
      <c r="AH125" s="865"/>
      <c r="AI125" s="866" t="s">
        <v>1365</v>
      </c>
      <c r="AJ125" s="867">
        <f>+AJ124/AJ121</f>
        <v>0</v>
      </c>
      <c r="AK125" s="863"/>
      <c r="AL125" s="834"/>
      <c r="AM125" s="852" t="s">
        <v>1364</v>
      </c>
      <c r="AN125" s="875"/>
      <c r="AO125" s="865"/>
      <c r="AP125" s="865"/>
      <c r="AQ125" s="865"/>
      <c r="AR125" s="865"/>
      <c r="AS125" s="865"/>
      <c r="AT125" s="865"/>
      <c r="AU125" s="866" t="s">
        <v>1365</v>
      </c>
      <c r="AV125" s="867">
        <f>+AV124/AV121</f>
        <v>0</v>
      </c>
      <c r="AW125" s="863"/>
      <c r="AZ125" s="852" t="s">
        <v>1364</v>
      </c>
      <c r="BA125" s="875"/>
      <c r="BB125" s="865"/>
      <c r="BC125" s="865"/>
      <c r="BD125" s="865"/>
      <c r="BE125" s="865"/>
      <c r="BF125" s="865"/>
      <c r="BG125" s="865"/>
      <c r="BH125" s="866" t="s">
        <v>1365</v>
      </c>
      <c r="BI125" s="867">
        <f>+BI124/BI121</f>
        <v>0</v>
      </c>
      <c r="BJ125" s="863"/>
      <c r="BK125" s="834"/>
      <c r="BL125" s="852" t="s">
        <v>1364</v>
      </c>
      <c r="BM125" s="875"/>
      <c r="BN125" s="865"/>
      <c r="BO125" s="865"/>
      <c r="BP125" s="865"/>
      <c r="BQ125" s="865"/>
      <c r="BR125" s="865"/>
      <c r="BS125" s="865"/>
      <c r="BT125" s="866" t="s">
        <v>1365</v>
      </c>
      <c r="BU125" s="867">
        <f>+BU124/BU121</f>
        <v>0</v>
      </c>
      <c r="BV125" s="863"/>
      <c r="BY125" s="852" t="s">
        <v>1364</v>
      </c>
      <c r="BZ125" s="875"/>
      <c r="CA125" s="865"/>
      <c r="CB125" s="865"/>
      <c r="CC125" s="865"/>
      <c r="CD125" s="865"/>
      <c r="CE125" s="865"/>
      <c r="CF125" s="865"/>
      <c r="CG125" s="866" t="s">
        <v>1365</v>
      </c>
      <c r="CH125" s="867" t="e">
        <f>+CH124/CH121</f>
        <v>#DIV/0!</v>
      </c>
      <c r="CI125" s="863"/>
      <c r="CJ125" s="834"/>
      <c r="CK125" s="852" t="s">
        <v>1364</v>
      </c>
      <c r="CL125" s="875"/>
      <c r="CM125" s="865"/>
      <c r="CN125" s="865"/>
      <c r="CO125" s="865"/>
      <c r="CP125" s="865"/>
      <c r="CQ125" s="865"/>
      <c r="CR125" s="865"/>
      <c r="CS125" s="866" t="s">
        <v>1365</v>
      </c>
      <c r="CT125" s="867" t="e">
        <f>+CT124/CT121</f>
        <v>#DIV/0!</v>
      </c>
      <c r="CU125" s="863"/>
    </row>
    <row r="126" spans="1:100" ht="13.5" customHeight="1">
      <c r="B126" s="868" t="s">
        <v>1366</v>
      </c>
      <c r="C126" s="869"/>
      <c r="D126" s="869"/>
      <c r="E126" s="869"/>
      <c r="F126" s="869"/>
      <c r="G126" s="869"/>
      <c r="H126" s="869"/>
      <c r="I126" s="869"/>
      <c r="J126" s="870" t="s">
        <v>1367</v>
      </c>
      <c r="K126" s="871" t="str">
        <f>IF(H127="","OK",_xlfn.IFS(H125=I125="休","OK",K124&gt;=2,"OK",K124&gt;=2-L120,"OK",K124&lt;2,"NG"))</f>
        <v>NG</v>
      </c>
      <c r="L126" s="863"/>
      <c r="M126" s="861"/>
      <c r="N126" s="868" t="s">
        <v>1366</v>
      </c>
      <c r="O126" s="876"/>
      <c r="P126" s="869"/>
      <c r="Q126" s="869"/>
      <c r="R126" s="869"/>
      <c r="S126" s="869"/>
      <c r="T126" s="869" t="s">
        <v>1645</v>
      </c>
      <c r="U126" s="869" t="s">
        <v>1363</v>
      </c>
      <c r="V126" s="870" t="s">
        <v>1367</v>
      </c>
      <c r="W126" s="871" t="str">
        <f>IF(T127="","OK",_xlfn.IFS(T125=U125="休","OK",W124&gt;=2,"OK",W124&gt;=2-X120,"OK",W124&lt;2,"NG"))</f>
        <v>NG</v>
      </c>
      <c r="X126" s="863"/>
      <c r="AA126" s="868" t="s">
        <v>1366</v>
      </c>
      <c r="AB126" s="876"/>
      <c r="AC126" s="869"/>
      <c r="AD126" s="869"/>
      <c r="AE126" s="869"/>
      <c r="AF126" s="869"/>
      <c r="AG126" s="869"/>
      <c r="AH126" s="869"/>
      <c r="AI126" s="870" t="s">
        <v>1367</v>
      </c>
      <c r="AJ126" s="871" t="str">
        <f>IF(AG127="","OK",_xlfn.IFS(AG125=AH125="休","OK",AJ124&gt;=2,"OK",AJ124&gt;=2-AK120,"OK",AJ124&lt;2,"NG"))</f>
        <v>NG</v>
      </c>
      <c r="AK126" s="863"/>
      <c r="AL126" s="861"/>
      <c r="AM126" s="868" t="s">
        <v>1366</v>
      </c>
      <c r="AN126" s="876"/>
      <c r="AO126" s="869"/>
      <c r="AP126" s="869"/>
      <c r="AQ126" s="869"/>
      <c r="AR126" s="869"/>
      <c r="AS126" s="869"/>
      <c r="AT126" s="869"/>
      <c r="AU126" s="870" t="s">
        <v>1367</v>
      </c>
      <c r="AV126" s="871" t="str">
        <f>IF(AS127="","OK",_xlfn.IFS(AS125=AT125="休","OK",AV124&gt;=2,"OK",AV124&gt;=2-AW120,"OK",AV124&lt;2,"NG"))</f>
        <v>NG</v>
      </c>
      <c r="AW126" s="863"/>
      <c r="AZ126" s="868" t="s">
        <v>1366</v>
      </c>
      <c r="BA126" s="876"/>
      <c r="BB126" s="869"/>
      <c r="BC126" s="869"/>
      <c r="BD126" s="869"/>
      <c r="BE126" s="869"/>
      <c r="BF126" s="869"/>
      <c r="BG126" s="869"/>
      <c r="BH126" s="870" t="s">
        <v>1367</v>
      </c>
      <c r="BI126" s="871" t="str">
        <f>IF(BF127="","OK",_xlfn.IFS(BF125=BG125="休","OK",BI124&gt;=2,"OK",BI124&gt;=2-BJ120,"OK",BI124&lt;2,"NG"))</f>
        <v>NG</v>
      </c>
      <c r="BJ126" s="863"/>
      <c r="BK126" s="861"/>
      <c r="BL126" s="868" t="s">
        <v>1366</v>
      </c>
      <c r="BM126" s="876"/>
      <c r="BN126" s="869"/>
      <c r="BO126" s="869"/>
      <c r="BP126" s="869"/>
      <c r="BQ126" s="869"/>
      <c r="BR126" s="869"/>
      <c r="BS126" s="869"/>
      <c r="BT126" s="870" t="s">
        <v>1367</v>
      </c>
      <c r="BU126" s="871" t="str">
        <f>IF(BR127="","OK",_xlfn.IFS(BR125=BS125="休","OK",BU124&gt;=2,"OK",BU124&gt;=2-BV120,"OK",BU124&lt;2,"NG"))</f>
        <v>NG</v>
      </c>
      <c r="BV126" s="863"/>
      <c r="BY126" s="868" t="s">
        <v>1366</v>
      </c>
      <c r="BZ126" s="876"/>
      <c r="CA126" s="869"/>
      <c r="CB126" s="869"/>
      <c r="CC126" s="869"/>
      <c r="CD126" s="869"/>
      <c r="CE126" s="869"/>
      <c r="CF126" s="869"/>
      <c r="CG126" s="870" t="s">
        <v>1367</v>
      </c>
      <c r="CH126" s="871" t="str">
        <f>IF(CE127="","OK",_xlfn.IFS(CE125=CF125="休","OK",CH124&gt;=2,"OK",CH124&gt;=2-CI120,"OK",CH124&lt;2,"NG"))</f>
        <v>OK</v>
      </c>
      <c r="CI126" s="863"/>
      <c r="CJ126" s="861"/>
      <c r="CK126" s="868" t="s">
        <v>1366</v>
      </c>
      <c r="CL126" s="876"/>
      <c r="CM126" s="869"/>
      <c r="CN126" s="869"/>
      <c r="CO126" s="869"/>
      <c r="CP126" s="869"/>
      <c r="CQ126" s="869"/>
      <c r="CR126" s="869"/>
      <c r="CS126" s="870" t="s">
        <v>1367</v>
      </c>
      <c r="CT126" s="871" t="str">
        <f>IF(CQ127="","OK",_xlfn.IFS(CQ125=CR125="休","OK",CT124&gt;=2,"OK",CT124&gt;=2-CU120,"OK",CT124&lt;2,"NG"))</f>
        <v>OK</v>
      </c>
      <c r="CU126" s="863"/>
    </row>
    <row r="127" spans="1:100" hidden="1">
      <c r="C127" s="872" t="str">
        <f>IF(C119="","",IF(C124="","通常",IF(C124="　","通常",C124)))</f>
        <v>通常</v>
      </c>
      <c r="D127" s="872" t="str">
        <f t="shared" ref="D127:I127" si="708">IF(D119="","",IF(D124="","通常",IF(D124="　","通常",D124)))</f>
        <v>通常</v>
      </c>
      <c r="E127" s="872" t="str">
        <f t="shared" si="708"/>
        <v>通常</v>
      </c>
      <c r="F127" s="872" t="str">
        <f t="shared" si="708"/>
        <v>通常</v>
      </c>
      <c r="G127" s="872" t="str">
        <f t="shared" si="708"/>
        <v>通常</v>
      </c>
      <c r="H127" s="872" t="str">
        <f t="shared" si="708"/>
        <v>通常</v>
      </c>
      <c r="I127" s="872" t="str">
        <f t="shared" si="708"/>
        <v>通常</v>
      </c>
      <c r="J127" s="873"/>
      <c r="K127" s="863"/>
      <c r="L127" s="863"/>
      <c r="M127" s="861"/>
      <c r="O127" s="872" t="str">
        <f>IF(O119="","",IF(O124="","通常",IF(O124="　","通常",O124)))</f>
        <v>通常</v>
      </c>
      <c r="P127" s="872" t="str">
        <f t="shared" ref="P127:U127" si="709">IF(P119="","",IF(P124="","通常",IF(P124="　","通常",P124)))</f>
        <v>通常</v>
      </c>
      <c r="Q127" s="872" t="str">
        <f t="shared" si="709"/>
        <v>通常</v>
      </c>
      <c r="R127" s="872" t="str">
        <f t="shared" si="709"/>
        <v>通常</v>
      </c>
      <c r="S127" s="872" t="str">
        <f t="shared" si="709"/>
        <v>通常</v>
      </c>
      <c r="T127" s="872" t="str">
        <f t="shared" si="709"/>
        <v>通常</v>
      </c>
      <c r="U127" s="872" t="str">
        <f t="shared" si="709"/>
        <v>通常</v>
      </c>
      <c r="V127" s="873"/>
      <c r="W127" s="863"/>
      <c r="X127" s="863"/>
      <c r="AB127" s="872" t="str">
        <f>IF(AB119="","",IF(AB124="","通常",IF(AB124="　","通常",AB124)))</f>
        <v>通常</v>
      </c>
      <c r="AC127" s="872" t="str">
        <f t="shared" ref="AC127:AH127" si="710">IF(AC119="","",IF(AC124="","通常",IF(AC124="　","通常",AC124)))</f>
        <v>通常</v>
      </c>
      <c r="AD127" s="872" t="str">
        <f t="shared" si="710"/>
        <v>通常</v>
      </c>
      <c r="AE127" s="872" t="str">
        <f t="shared" si="710"/>
        <v>通常</v>
      </c>
      <c r="AF127" s="872" t="str">
        <f t="shared" si="710"/>
        <v>通常</v>
      </c>
      <c r="AG127" s="872" t="str">
        <f t="shared" si="710"/>
        <v>通常</v>
      </c>
      <c r="AH127" s="872" t="str">
        <f t="shared" si="710"/>
        <v>通常</v>
      </c>
      <c r="AI127" s="873"/>
      <c r="AJ127" s="863"/>
      <c r="AK127" s="863"/>
      <c r="AL127" s="861"/>
      <c r="AN127" s="872" t="str">
        <f>IF(AN119="","",IF(AN124="","通常",IF(AN124="　","通常",AN124)))</f>
        <v>通常</v>
      </c>
      <c r="AO127" s="872" t="str">
        <f t="shared" ref="AO127:AT127" si="711">IF(AO119="","",IF(AO124="","通常",IF(AO124="　","通常",AO124)))</f>
        <v>通常</v>
      </c>
      <c r="AP127" s="872" t="str">
        <f t="shared" si="711"/>
        <v>通常</v>
      </c>
      <c r="AQ127" s="872" t="str">
        <f t="shared" si="711"/>
        <v>通常</v>
      </c>
      <c r="AR127" s="872" t="str">
        <f t="shared" si="711"/>
        <v>通常</v>
      </c>
      <c r="AS127" s="872" t="str">
        <f t="shared" si="711"/>
        <v>通常</v>
      </c>
      <c r="AT127" s="872" t="str">
        <f t="shared" si="711"/>
        <v>通常</v>
      </c>
      <c r="AU127" s="873"/>
      <c r="AV127" s="863"/>
      <c r="AW127" s="863"/>
      <c r="BA127" s="872" t="str">
        <f>IF(BA119="","",IF(BA124="","通常",IF(BA124="　","通常",BA124)))</f>
        <v>通常</v>
      </c>
      <c r="BB127" s="872" t="str">
        <f t="shared" ref="BB127:BG127" si="712">IF(BB119="","",IF(BB124="","通常",IF(BB124="　","通常",BB124)))</f>
        <v>通常</v>
      </c>
      <c r="BC127" s="872" t="str">
        <f t="shared" si="712"/>
        <v>通常</v>
      </c>
      <c r="BD127" s="872" t="str">
        <f t="shared" si="712"/>
        <v>通常</v>
      </c>
      <c r="BE127" s="872" t="str">
        <f t="shared" si="712"/>
        <v>通常</v>
      </c>
      <c r="BF127" s="872" t="str">
        <f t="shared" si="712"/>
        <v>通常</v>
      </c>
      <c r="BG127" s="872" t="str">
        <f t="shared" si="712"/>
        <v>通常</v>
      </c>
      <c r="BH127" s="873"/>
      <c r="BI127" s="863"/>
      <c r="BJ127" s="863"/>
      <c r="BK127" s="861"/>
      <c r="BM127" s="872" t="str">
        <f>IF(BM119="","",IF(BM124="","通常",IF(BM124="　","通常",BM124)))</f>
        <v>通常</v>
      </c>
      <c r="BN127" s="872" t="str">
        <f t="shared" ref="BN127:BS127" si="713">IF(BN119="","",IF(BN124="","通常",IF(BN124="　","通常",BN124)))</f>
        <v>通常</v>
      </c>
      <c r="BO127" s="872" t="str">
        <f t="shared" si="713"/>
        <v>通常</v>
      </c>
      <c r="BP127" s="872" t="str">
        <f t="shared" si="713"/>
        <v>通常</v>
      </c>
      <c r="BQ127" s="872" t="str">
        <f t="shared" si="713"/>
        <v>通常</v>
      </c>
      <c r="BR127" s="872" t="str">
        <f t="shared" si="713"/>
        <v>通常</v>
      </c>
      <c r="BS127" s="872" t="str">
        <f t="shared" si="713"/>
        <v>通常</v>
      </c>
      <c r="BT127" s="873"/>
      <c r="BU127" s="863"/>
      <c r="BV127" s="863"/>
      <c r="BZ127" s="872" t="str">
        <f>IF(BZ119="","",IF(BZ124="","通常",IF(BZ124="　","通常",BZ124)))</f>
        <v/>
      </c>
      <c r="CA127" s="872" t="str">
        <f t="shared" ref="CA127:CF127" si="714">IF(CA119="","",IF(CA124="","通常",IF(CA124="　","通常",CA124)))</f>
        <v/>
      </c>
      <c r="CB127" s="872" t="str">
        <f t="shared" si="714"/>
        <v/>
      </c>
      <c r="CC127" s="872" t="str">
        <f t="shared" si="714"/>
        <v/>
      </c>
      <c r="CD127" s="872" t="str">
        <f t="shared" si="714"/>
        <v/>
      </c>
      <c r="CE127" s="872" t="str">
        <f t="shared" si="714"/>
        <v/>
      </c>
      <c r="CF127" s="872" t="str">
        <f t="shared" si="714"/>
        <v/>
      </c>
      <c r="CG127" s="873"/>
      <c r="CH127" s="863"/>
      <c r="CI127" s="863"/>
      <c r="CJ127" s="861"/>
      <c r="CL127" s="872" t="str">
        <f>IF(CL119="","",IF(CL124="","通常",IF(CL124="　","通常",CL124)))</f>
        <v/>
      </c>
      <c r="CM127" s="872" t="str">
        <f t="shared" ref="CM127:CR127" si="715">IF(CM119="","",IF(CM124="","通常",IF(CM124="　","通常",CM124)))</f>
        <v/>
      </c>
      <c r="CN127" s="872" t="str">
        <f t="shared" si="715"/>
        <v/>
      </c>
      <c r="CO127" s="872" t="str">
        <f t="shared" si="715"/>
        <v/>
      </c>
      <c r="CP127" s="872" t="str">
        <f t="shared" si="715"/>
        <v/>
      </c>
      <c r="CQ127" s="872" t="str">
        <f t="shared" si="715"/>
        <v/>
      </c>
      <c r="CR127" s="872" t="str">
        <f t="shared" si="715"/>
        <v/>
      </c>
      <c r="CS127" s="873"/>
      <c r="CT127" s="863"/>
      <c r="CU127" s="863"/>
    </row>
    <row r="128" spans="1:100" hidden="1">
      <c r="C128" s="872" t="str">
        <f>IF(C119="","",IF(C124="","通常実績",IF(C124="　","通常実績",C124)))</f>
        <v>通常実績</v>
      </c>
      <c r="D128" s="872" t="str">
        <f t="shared" ref="D128:I128" si="716">IF(D119="","",IF(D124="","通常実績",IF(D124="　","通常実績",D124)))</f>
        <v>通常実績</v>
      </c>
      <c r="E128" s="872" t="str">
        <f t="shared" si="716"/>
        <v>通常実績</v>
      </c>
      <c r="F128" s="872" t="str">
        <f t="shared" si="716"/>
        <v>通常実績</v>
      </c>
      <c r="G128" s="872" t="str">
        <f t="shared" si="716"/>
        <v>通常実績</v>
      </c>
      <c r="H128" s="872" t="str">
        <f t="shared" si="716"/>
        <v>通常実績</v>
      </c>
      <c r="I128" s="872" t="str">
        <f t="shared" si="716"/>
        <v>通常実績</v>
      </c>
      <c r="J128" s="873"/>
      <c r="K128" s="863"/>
      <c r="L128" s="863"/>
      <c r="M128" s="861"/>
      <c r="O128" s="872" t="str">
        <f>IF(O119="","",IF(O124="","通常実績",IF(O124="　","通常実績",O124)))</f>
        <v>通常実績</v>
      </c>
      <c r="P128" s="872" t="str">
        <f t="shared" ref="P128:U128" si="717">IF(P119="","",IF(P124="","通常実績",IF(P124="　","通常実績",P124)))</f>
        <v>通常実績</v>
      </c>
      <c r="Q128" s="872" t="str">
        <f t="shared" si="717"/>
        <v>通常実績</v>
      </c>
      <c r="R128" s="872" t="str">
        <f t="shared" si="717"/>
        <v>通常実績</v>
      </c>
      <c r="S128" s="872" t="str">
        <f t="shared" si="717"/>
        <v>通常実績</v>
      </c>
      <c r="T128" s="872" t="str">
        <f t="shared" si="717"/>
        <v>通常実績</v>
      </c>
      <c r="U128" s="872" t="str">
        <f t="shared" si="717"/>
        <v>通常実績</v>
      </c>
      <c r="V128" s="873"/>
      <c r="W128" s="863"/>
      <c r="X128" s="863"/>
      <c r="AB128" s="872" t="str">
        <f>IF(AB119="","",IF(AB124="","通常実績",IF(AB124="　","通常実績",AB124)))</f>
        <v>通常実績</v>
      </c>
      <c r="AC128" s="872" t="str">
        <f t="shared" ref="AC128:AH128" si="718">IF(AC119="","",IF(AC124="","通常実績",IF(AC124="　","通常実績",AC124)))</f>
        <v>通常実績</v>
      </c>
      <c r="AD128" s="872" t="str">
        <f t="shared" si="718"/>
        <v>通常実績</v>
      </c>
      <c r="AE128" s="872" t="str">
        <f t="shared" si="718"/>
        <v>通常実績</v>
      </c>
      <c r="AF128" s="872" t="str">
        <f t="shared" si="718"/>
        <v>通常実績</v>
      </c>
      <c r="AG128" s="872" t="str">
        <f t="shared" si="718"/>
        <v>通常実績</v>
      </c>
      <c r="AH128" s="872" t="str">
        <f t="shared" si="718"/>
        <v>通常実績</v>
      </c>
      <c r="AI128" s="873"/>
      <c r="AJ128" s="863"/>
      <c r="AK128" s="863"/>
      <c r="AL128" s="861"/>
      <c r="AN128" s="872" t="str">
        <f>IF(AN119="","",IF(AN124="","通常実績",IF(AN124="　","通常実績",AN124)))</f>
        <v>通常実績</v>
      </c>
      <c r="AO128" s="872" t="str">
        <f t="shared" ref="AO128:AT128" si="719">IF(AO119="","",IF(AO124="","通常実績",IF(AO124="　","通常実績",AO124)))</f>
        <v>通常実績</v>
      </c>
      <c r="AP128" s="872" t="str">
        <f t="shared" si="719"/>
        <v>通常実績</v>
      </c>
      <c r="AQ128" s="872" t="str">
        <f t="shared" si="719"/>
        <v>通常実績</v>
      </c>
      <c r="AR128" s="872" t="str">
        <f t="shared" si="719"/>
        <v>通常実績</v>
      </c>
      <c r="AS128" s="872" t="str">
        <f t="shared" si="719"/>
        <v>通常実績</v>
      </c>
      <c r="AT128" s="872" t="str">
        <f t="shared" si="719"/>
        <v>通常実績</v>
      </c>
      <c r="AU128" s="873"/>
      <c r="AV128" s="863"/>
      <c r="AW128" s="863"/>
      <c r="BA128" s="872" t="str">
        <f>IF(BA119="","",IF(BA124="","通常実績",IF(BA124="　","通常実績",BA124)))</f>
        <v>通常実績</v>
      </c>
      <c r="BB128" s="872" t="str">
        <f t="shared" ref="BB128:BG128" si="720">IF(BB119="","",IF(BB124="","通常実績",IF(BB124="　","通常実績",BB124)))</f>
        <v>通常実績</v>
      </c>
      <c r="BC128" s="872" t="str">
        <f t="shared" si="720"/>
        <v>通常実績</v>
      </c>
      <c r="BD128" s="872" t="str">
        <f t="shared" si="720"/>
        <v>通常実績</v>
      </c>
      <c r="BE128" s="872" t="str">
        <f t="shared" si="720"/>
        <v>通常実績</v>
      </c>
      <c r="BF128" s="872" t="str">
        <f t="shared" si="720"/>
        <v>通常実績</v>
      </c>
      <c r="BG128" s="872" t="str">
        <f t="shared" si="720"/>
        <v>通常実績</v>
      </c>
      <c r="BH128" s="873"/>
      <c r="BI128" s="863"/>
      <c r="BJ128" s="863"/>
      <c r="BK128" s="861"/>
      <c r="BM128" s="872" t="str">
        <f>IF(BM119="","",IF(BM124="","通常実績",IF(BM124="　","通常実績",BM124)))</f>
        <v>通常実績</v>
      </c>
      <c r="BN128" s="872" t="str">
        <f t="shared" ref="BN128:BS128" si="721">IF(BN119="","",IF(BN124="","通常実績",IF(BN124="　","通常実績",BN124)))</f>
        <v>通常実績</v>
      </c>
      <c r="BO128" s="872" t="str">
        <f t="shared" si="721"/>
        <v>通常実績</v>
      </c>
      <c r="BP128" s="872" t="str">
        <f t="shared" si="721"/>
        <v>通常実績</v>
      </c>
      <c r="BQ128" s="872" t="str">
        <f t="shared" si="721"/>
        <v>通常実績</v>
      </c>
      <c r="BR128" s="872" t="str">
        <f t="shared" si="721"/>
        <v>通常実績</v>
      </c>
      <c r="BS128" s="872" t="str">
        <f t="shared" si="721"/>
        <v>通常実績</v>
      </c>
      <c r="BT128" s="873"/>
      <c r="BU128" s="863"/>
      <c r="BV128" s="863"/>
      <c r="BZ128" s="872" t="str">
        <f>IF(BZ119="","",IF(BZ124="","通常実績",IF(BZ124="　","通常実績",BZ124)))</f>
        <v/>
      </c>
      <c r="CA128" s="872" t="str">
        <f t="shared" ref="CA128:CF128" si="722">IF(CA119="","",IF(CA124="","通常実績",IF(CA124="　","通常実績",CA124)))</f>
        <v/>
      </c>
      <c r="CB128" s="872" t="str">
        <f t="shared" si="722"/>
        <v/>
      </c>
      <c r="CC128" s="872" t="str">
        <f t="shared" si="722"/>
        <v/>
      </c>
      <c r="CD128" s="872" t="str">
        <f t="shared" si="722"/>
        <v/>
      </c>
      <c r="CE128" s="872" t="str">
        <f t="shared" si="722"/>
        <v/>
      </c>
      <c r="CF128" s="872" t="str">
        <f t="shared" si="722"/>
        <v/>
      </c>
      <c r="CG128" s="873"/>
      <c r="CH128" s="863"/>
      <c r="CI128" s="863"/>
      <c r="CJ128" s="861"/>
      <c r="CL128" s="872" t="str">
        <f>IF(CL119="","",IF(CL124="","通常実績",IF(CL124="　","通常実績",CL124)))</f>
        <v/>
      </c>
      <c r="CM128" s="872" t="str">
        <f t="shared" ref="CM128:CR128" si="723">IF(CM119="","",IF(CM124="","通常実績",IF(CM124="　","通常実績",CM124)))</f>
        <v/>
      </c>
      <c r="CN128" s="872" t="str">
        <f t="shared" si="723"/>
        <v/>
      </c>
      <c r="CO128" s="872" t="str">
        <f t="shared" si="723"/>
        <v/>
      </c>
      <c r="CP128" s="872" t="str">
        <f t="shared" si="723"/>
        <v/>
      </c>
      <c r="CQ128" s="872" t="str">
        <f t="shared" si="723"/>
        <v/>
      </c>
      <c r="CR128" s="872" t="str">
        <f t="shared" si="723"/>
        <v/>
      </c>
      <c r="CS128" s="873"/>
      <c r="CT128" s="863"/>
      <c r="CU128" s="863"/>
    </row>
    <row r="129" spans="3:99">
      <c r="C129" s="874"/>
      <c r="D129" s="874"/>
      <c r="E129" s="874"/>
      <c r="F129" s="874"/>
      <c r="G129" s="874"/>
      <c r="H129" s="874"/>
      <c r="I129" s="874"/>
      <c r="J129" s="834"/>
      <c r="M129" s="834"/>
      <c r="N129" s="834"/>
      <c r="O129" s="834"/>
      <c r="P129" s="834"/>
      <c r="Q129" s="834"/>
      <c r="R129" s="834"/>
      <c r="S129" s="834"/>
      <c r="T129" s="834"/>
      <c r="U129" s="834"/>
      <c r="V129" s="834"/>
      <c r="W129" s="834"/>
      <c r="AA129" s="834"/>
      <c r="AB129" s="834"/>
      <c r="AC129" s="834"/>
      <c r="AD129" s="834"/>
      <c r="AE129" s="834"/>
      <c r="AF129" s="834"/>
      <c r="AG129" s="834"/>
      <c r="AH129" s="834"/>
      <c r="AI129" s="834"/>
      <c r="AJ129" s="834"/>
      <c r="AL129" s="834"/>
      <c r="AM129" s="834"/>
      <c r="AN129" s="834"/>
      <c r="AO129" s="834"/>
      <c r="AP129" s="834"/>
      <c r="AQ129" s="834"/>
      <c r="AR129" s="834"/>
      <c r="AS129" s="834"/>
      <c r="AT129" s="834"/>
      <c r="AU129" s="834"/>
      <c r="AV129" s="834"/>
      <c r="AZ129" s="834"/>
      <c r="BA129" s="834"/>
      <c r="BB129" s="834"/>
      <c r="BC129" s="834"/>
      <c r="BD129" s="834"/>
      <c r="BE129" s="834"/>
      <c r="BF129" s="834"/>
      <c r="BG129" s="834"/>
      <c r="BH129" s="834"/>
      <c r="BI129" s="834"/>
      <c r="BK129" s="834"/>
      <c r="BL129" s="834"/>
      <c r="BM129" s="834"/>
      <c r="BN129" s="834"/>
      <c r="BO129" s="834"/>
      <c r="BP129" s="834"/>
      <c r="BQ129" s="834"/>
      <c r="BR129" s="834"/>
      <c r="BS129" s="834"/>
      <c r="BT129" s="834"/>
      <c r="BU129" s="834"/>
      <c r="BY129" s="834"/>
      <c r="BZ129" s="834"/>
      <c r="CA129" s="834"/>
      <c r="CB129" s="834"/>
      <c r="CC129" s="834"/>
      <c r="CD129" s="834"/>
      <c r="CE129" s="834"/>
      <c r="CF129" s="834"/>
      <c r="CG129" s="834"/>
      <c r="CH129" s="834"/>
      <c r="CJ129" s="834"/>
      <c r="CK129" s="834"/>
      <c r="CL129" s="834"/>
      <c r="CM129" s="834"/>
      <c r="CN129" s="834"/>
      <c r="CO129" s="834"/>
      <c r="CP129" s="834"/>
      <c r="CQ129" s="834"/>
      <c r="CR129" s="834"/>
      <c r="CS129" s="834"/>
      <c r="CT129" s="834"/>
    </row>
    <row r="130" spans="3:99" hidden="1" outlineLevel="1">
      <c r="C130" s="872" t="str">
        <f>IF(C122="","",IF(C127="","通常",IF(C127="　","通常",C127)))</f>
        <v/>
      </c>
      <c r="D130" s="872" t="str">
        <f t="shared" ref="D130:I130" si="724">IF(D122="","",IF(D127="","通常",IF(D127="　","通常",D127)))</f>
        <v/>
      </c>
      <c r="E130" s="872" t="str">
        <f t="shared" si="724"/>
        <v/>
      </c>
      <c r="F130" s="872" t="str">
        <f t="shared" si="724"/>
        <v/>
      </c>
      <c r="G130" s="872" t="str">
        <f t="shared" si="724"/>
        <v/>
      </c>
      <c r="H130" s="872" t="str">
        <f t="shared" si="724"/>
        <v/>
      </c>
      <c r="I130" s="872" t="str">
        <f t="shared" si="724"/>
        <v/>
      </c>
      <c r="J130" s="873"/>
      <c r="K130" s="863"/>
      <c r="L130" s="863"/>
      <c r="M130" s="861"/>
      <c r="O130" s="872" t="str">
        <f>IF(O122="","",IF(O127="","通常",IF(O127="　","通常",O127)))</f>
        <v/>
      </c>
      <c r="P130" s="872" t="str">
        <f t="shared" ref="P130:U130" si="725">IF(P122="","",IF(P127="","通常",IF(P127="　","通常",P127)))</f>
        <v/>
      </c>
      <c r="Q130" s="872" t="str">
        <f t="shared" si="725"/>
        <v/>
      </c>
      <c r="R130" s="872" t="str">
        <f t="shared" si="725"/>
        <v/>
      </c>
      <c r="S130" s="872" t="str">
        <f t="shared" si="725"/>
        <v/>
      </c>
      <c r="T130" s="872" t="str">
        <f t="shared" si="725"/>
        <v/>
      </c>
      <c r="U130" s="872" t="str">
        <f t="shared" si="725"/>
        <v/>
      </c>
      <c r="V130" s="873"/>
      <c r="W130" s="863"/>
      <c r="X130" s="863"/>
      <c r="AB130" s="872" t="str">
        <f>IF(AB122="","",IF(AB127="","通常",IF(AB127="　","通常",AB127)))</f>
        <v/>
      </c>
      <c r="AC130" s="872" t="str">
        <f t="shared" ref="AC130:AH130" si="726">IF(AC122="","",IF(AC127="","通常",IF(AC127="　","通常",AC127)))</f>
        <v/>
      </c>
      <c r="AD130" s="872" t="str">
        <f t="shared" si="726"/>
        <v/>
      </c>
      <c r="AE130" s="872" t="str">
        <f t="shared" si="726"/>
        <v/>
      </c>
      <c r="AF130" s="872" t="str">
        <f t="shared" si="726"/>
        <v/>
      </c>
      <c r="AG130" s="872" t="str">
        <f t="shared" si="726"/>
        <v/>
      </c>
      <c r="AH130" s="872" t="str">
        <f t="shared" si="726"/>
        <v/>
      </c>
      <c r="AI130" s="873"/>
      <c r="AJ130" s="863"/>
      <c r="AK130" s="863"/>
      <c r="AL130" s="861"/>
      <c r="AN130" s="872" t="str">
        <f>IF(AN122="","",IF(AN127="","通常",IF(AN127="　","通常",AN127)))</f>
        <v/>
      </c>
      <c r="AO130" s="872" t="str">
        <f t="shared" ref="AO130:AT130" si="727">IF(AO122="","",IF(AO127="","通常",IF(AO127="　","通常",AO127)))</f>
        <v/>
      </c>
      <c r="AP130" s="872" t="str">
        <f t="shared" si="727"/>
        <v/>
      </c>
      <c r="AQ130" s="872" t="str">
        <f t="shared" si="727"/>
        <v/>
      </c>
      <c r="AR130" s="872" t="str">
        <f t="shared" si="727"/>
        <v/>
      </c>
      <c r="AS130" s="872" t="str">
        <f t="shared" si="727"/>
        <v/>
      </c>
      <c r="AT130" s="872" t="str">
        <f t="shared" si="727"/>
        <v/>
      </c>
      <c r="AU130" s="873"/>
      <c r="AV130" s="863"/>
      <c r="AW130" s="863"/>
      <c r="BA130" s="872" t="str">
        <f>IF(BA122="","",IF(BA127="","通常",IF(BA127="　","通常",BA127)))</f>
        <v/>
      </c>
      <c r="BB130" s="872" t="str">
        <f t="shared" ref="BB130:BG130" si="728">IF(BB122="","",IF(BB127="","通常",IF(BB127="　","通常",BB127)))</f>
        <v/>
      </c>
      <c r="BC130" s="872" t="str">
        <f t="shared" si="728"/>
        <v/>
      </c>
      <c r="BD130" s="872" t="str">
        <f t="shared" si="728"/>
        <v/>
      </c>
      <c r="BE130" s="872" t="str">
        <f t="shared" si="728"/>
        <v/>
      </c>
      <c r="BF130" s="872" t="str">
        <f t="shared" si="728"/>
        <v/>
      </c>
      <c r="BG130" s="872" t="str">
        <f t="shared" si="728"/>
        <v/>
      </c>
      <c r="BH130" s="873"/>
      <c r="BI130" s="863"/>
      <c r="BJ130" s="863"/>
      <c r="BK130" s="861"/>
      <c r="BM130" s="872" t="str">
        <f>IF(BM122="","",IF(BM127="","通常",IF(BM127="　","通常",BM127)))</f>
        <v/>
      </c>
      <c r="BN130" s="872" t="str">
        <f t="shared" ref="BN130:BS130" si="729">IF(BN122="","",IF(BN127="","通常",IF(BN127="　","通常",BN127)))</f>
        <v/>
      </c>
      <c r="BO130" s="872" t="str">
        <f t="shared" si="729"/>
        <v/>
      </c>
      <c r="BP130" s="872" t="str">
        <f t="shared" si="729"/>
        <v/>
      </c>
      <c r="BQ130" s="872" t="str">
        <f t="shared" si="729"/>
        <v/>
      </c>
      <c r="BR130" s="872" t="str">
        <f t="shared" si="729"/>
        <v/>
      </c>
      <c r="BS130" s="872" t="str">
        <f t="shared" si="729"/>
        <v/>
      </c>
      <c r="BT130" s="873"/>
      <c r="BU130" s="863"/>
      <c r="BV130" s="863"/>
      <c r="BZ130" s="872" t="str">
        <f>IF(BZ122="","",IF(BZ127="","通常",IF(BZ127="　","通常",BZ127)))</f>
        <v/>
      </c>
      <c r="CA130" s="872" t="str">
        <f t="shared" ref="CA130:CF130" si="730">IF(CA122="","",IF(CA127="","通常",IF(CA127="　","通常",CA127)))</f>
        <v/>
      </c>
      <c r="CB130" s="872" t="str">
        <f t="shared" si="730"/>
        <v/>
      </c>
      <c r="CC130" s="872" t="str">
        <f t="shared" si="730"/>
        <v/>
      </c>
      <c r="CD130" s="872" t="str">
        <f t="shared" si="730"/>
        <v/>
      </c>
      <c r="CE130" s="872" t="str">
        <f t="shared" si="730"/>
        <v/>
      </c>
      <c r="CF130" s="872" t="str">
        <f t="shared" si="730"/>
        <v/>
      </c>
      <c r="CG130" s="873"/>
      <c r="CH130" s="863"/>
      <c r="CI130" s="863"/>
      <c r="CJ130" s="861"/>
      <c r="CL130" s="872" t="str">
        <f>IF(CL122="","",IF(CL127="","通常",IF(CL127="　","通常",CL127)))</f>
        <v/>
      </c>
      <c r="CM130" s="872" t="str">
        <f t="shared" ref="CM130:CR130" si="731">IF(CM122="","",IF(CM127="","通常",IF(CM127="　","通常",CM127)))</f>
        <v/>
      </c>
      <c r="CN130" s="872" t="str">
        <f t="shared" si="731"/>
        <v/>
      </c>
      <c r="CO130" s="872" t="str">
        <f t="shared" si="731"/>
        <v/>
      </c>
      <c r="CP130" s="872" t="str">
        <f t="shared" si="731"/>
        <v/>
      </c>
      <c r="CQ130" s="872" t="str">
        <f t="shared" si="731"/>
        <v/>
      </c>
      <c r="CR130" s="872" t="str">
        <f t="shared" si="731"/>
        <v/>
      </c>
      <c r="CS130" s="873"/>
      <c r="CT130" s="863"/>
      <c r="CU130" s="863"/>
    </row>
    <row r="131" spans="3:99" hidden="1" outlineLevel="1">
      <c r="C131" s="872" t="str">
        <f>IF(C122="","",IF(C127="","通常実績",IF(C127="　","通常実績",C127)))</f>
        <v/>
      </c>
      <c r="D131" s="872" t="str">
        <f t="shared" ref="D131:I131" si="732">IF(D122="","",IF(D127="","通常実績",IF(D127="　","通常実績",D127)))</f>
        <v/>
      </c>
      <c r="E131" s="872" t="str">
        <f t="shared" si="732"/>
        <v/>
      </c>
      <c r="F131" s="872" t="str">
        <f t="shared" si="732"/>
        <v/>
      </c>
      <c r="G131" s="872" t="str">
        <f t="shared" si="732"/>
        <v/>
      </c>
      <c r="H131" s="872" t="str">
        <f t="shared" si="732"/>
        <v/>
      </c>
      <c r="I131" s="872" t="str">
        <f t="shared" si="732"/>
        <v/>
      </c>
      <c r="J131" s="873"/>
      <c r="K131" s="863"/>
      <c r="L131" s="863"/>
      <c r="M131" s="861"/>
      <c r="O131" s="872" t="str">
        <f>IF(O122="","",IF(O127="","通常実績",IF(O127="　","通常実績",O127)))</f>
        <v/>
      </c>
      <c r="P131" s="872" t="str">
        <f t="shared" ref="P131:U131" si="733">IF(P122="","",IF(P127="","通常実績",IF(P127="　","通常実績",P127)))</f>
        <v/>
      </c>
      <c r="Q131" s="872" t="str">
        <f t="shared" si="733"/>
        <v/>
      </c>
      <c r="R131" s="872" t="str">
        <f t="shared" si="733"/>
        <v/>
      </c>
      <c r="S131" s="872" t="str">
        <f t="shared" si="733"/>
        <v/>
      </c>
      <c r="T131" s="872" t="str">
        <f t="shared" si="733"/>
        <v/>
      </c>
      <c r="U131" s="872" t="str">
        <f t="shared" si="733"/>
        <v/>
      </c>
      <c r="V131" s="873"/>
      <c r="W131" s="863"/>
      <c r="X131" s="863"/>
      <c r="AB131" s="872" t="str">
        <f>IF(AB122="","",IF(AB127="","通常実績",IF(AB127="　","通常実績",AB127)))</f>
        <v/>
      </c>
      <c r="AC131" s="872" t="str">
        <f t="shared" ref="AC131:AH131" si="734">IF(AC122="","",IF(AC127="","通常実績",IF(AC127="　","通常実績",AC127)))</f>
        <v/>
      </c>
      <c r="AD131" s="872" t="str">
        <f t="shared" si="734"/>
        <v/>
      </c>
      <c r="AE131" s="872" t="str">
        <f t="shared" si="734"/>
        <v/>
      </c>
      <c r="AF131" s="872" t="str">
        <f t="shared" si="734"/>
        <v/>
      </c>
      <c r="AG131" s="872" t="str">
        <f t="shared" si="734"/>
        <v/>
      </c>
      <c r="AH131" s="872" t="str">
        <f t="shared" si="734"/>
        <v/>
      </c>
      <c r="AI131" s="873"/>
      <c r="AJ131" s="863"/>
      <c r="AK131" s="863"/>
      <c r="AL131" s="861"/>
      <c r="AN131" s="872" t="str">
        <f>IF(AN122="","",IF(AN127="","通常実績",IF(AN127="　","通常実績",AN127)))</f>
        <v/>
      </c>
      <c r="AO131" s="872" t="str">
        <f t="shared" ref="AO131:AT131" si="735">IF(AO122="","",IF(AO127="","通常実績",IF(AO127="　","通常実績",AO127)))</f>
        <v/>
      </c>
      <c r="AP131" s="872" t="str">
        <f t="shared" si="735"/>
        <v/>
      </c>
      <c r="AQ131" s="872" t="str">
        <f t="shared" si="735"/>
        <v/>
      </c>
      <c r="AR131" s="872" t="str">
        <f t="shared" si="735"/>
        <v/>
      </c>
      <c r="AS131" s="872" t="str">
        <f t="shared" si="735"/>
        <v/>
      </c>
      <c r="AT131" s="872" t="str">
        <f t="shared" si="735"/>
        <v/>
      </c>
      <c r="AU131" s="873"/>
      <c r="AV131" s="863"/>
      <c r="AW131" s="863"/>
      <c r="BA131" s="872" t="str">
        <f>IF(BA122="","",IF(BA127="","通常実績",IF(BA127="　","通常実績",BA127)))</f>
        <v/>
      </c>
      <c r="BB131" s="872" t="str">
        <f t="shared" ref="BB131:BG131" si="736">IF(BB122="","",IF(BB127="","通常実績",IF(BB127="　","通常実績",BB127)))</f>
        <v/>
      </c>
      <c r="BC131" s="872" t="str">
        <f t="shared" si="736"/>
        <v/>
      </c>
      <c r="BD131" s="872" t="str">
        <f t="shared" si="736"/>
        <v/>
      </c>
      <c r="BE131" s="872" t="str">
        <f t="shared" si="736"/>
        <v/>
      </c>
      <c r="BF131" s="872" t="str">
        <f t="shared" si="736"/>
        <v/>
      </c>
      <c r="BG131" s="872" t="str">
        <f t="shared" si="736"/>
        <v/>
      </c>
      <c r="BH131" s="873"/>
      <c r="BI131" s="863"/>
      <c r="BJ131" s="863"/>
      <c r="BK131" s="861"/>
      <c r="BM131" s="872" t="str">
        <f>IF(BM122="","",IF(BM127="","通常実績",IF(BM127="　","通常実績",BM127)))</f>
        <v/>
      </c>
      <c r="BN131" s="872" t="str">
        <f t="shared" ref="BN131:BS131" si="737">IF(BN122="","",IF(BN127="","通常実績",IF(BN127="　","通常実績",BN127)))</f>
        <v/>
      </c>
      <c r="BO131" s="872" t="str">
        <f t="shared" si="737"/>
        <v/>
      </c>
      <c r="BP131" s="872" t="str">
        <f t="shared" si="737"/>
        <v/>
      </c>
      <c r="BQ131" s="872" t="str">
        <f t="shared" si="737"/>
        <v/>
      </c>
      <c r="BR131" s="872" t="str">
        <f t="shared" si="737"/>
        <v/>
      </c>
      <c r="BS131" s="872" t="str">
        <f t="shared" si="737"/>
        <v/>
      </c>
      <c r="BT131" s="873"/>
      <c r="BU131" s="863"/>
      <c r="BV131" s="863"/>
      <c r="BZ131" s="872" t="str">
        <f>IF(BZ122="","",IF(BZ127="","通常実績",IF(BZ127="　","通常実績",BZ127)))</f>
        <v/>
      </c>
      <c r="CA131" s="872" t="str">
        <f t="shared" ref="CA131:CF131" si="738">IF(CA122="","",IF(CA127="","通常実績",IF(CA127="　","通常実績",CA127)))</f>
        <v/>
      </c>
      <c r="CB131" s="872" t="str">
        <f t="shared" si="738"/>
        <v/>
      </c>
      <c r="CC131" s="872" t="str">
        <f t="shared" si="738"/>
        <v/>
      </c>
      <c r="CD131" s="872" t="str">
        <f t="shared" si="738"/>
        <v/>
      </c>
      <c r="CE131" s="872" t="str">
        <f t="shared" si="738"/>
        <v/>
      </c>
      <c r="CF131" s="872" t="str">
        <f t="shared" si="738"/>
        <v/>
      </c>
      <c r="CG131" s="873"/>
      <c r="CH131" s="863"/>
      <c r="CI131" s="863"/>
      <c r="CJ131" s="861"/>
      <c r="CL131" s="872" t="str">
        <f>IF(CL122="","",IF(CL127="","通常実績",IF(CL127="　","通常実績",CL127)))</f>
        <v/>
      </c>
      <c r="CM131" s="872" t="str">
        <f t="shared" ref="CM131:CR131" si="739">IF(CM122="","",IF(CM127="","通常実績",IF(CM127="　","通常実績",CM127)))</f>
        <v/>
      </c>
      <c r="CN131" s="872" t="str">
        <f t="shared" si="739"/>
        <v/>
      </c>
      <c r="CO131" s="872" t="str">
        <f t="shared" si="739"/>
        <v/>
      </c>
      <c r="CP131" s="872" t="str">
        <f t="shared" si="739"/>
        <v/>
      </c>
      <c r="CQ131" s="872" t="str">
        <f t="shared" si="739"/>
        <v/>
      </c>
      <c r="CR131" s="872" t="str">
        <f t="shared" si="739"/>
        <v/>
      </c>
      <c r="CS131" s="873"/>
      <c r="CT131" s="863"/>
      <c r="CU131" s="863"/>
    </row>
    <row r="132" spans="3:99" collapsed="1">
      <c r="C132" s="874"/>
      <c r="D132" s="874"/>
      <c r="E132" s="874"/>
      <c r="F132" s="874"/>
      <c r="G132" s="874"/>
      <c r="H132" s="874"/>
      <c r="I132" s="874"/>
      <c r="J132" s="834"/>
      <c r="M132" s="834"/>
      <c r="N132" s="834"/>
      <c r="O132" s="834"/>
      <c r="P132" s="834"/>
      <c r="Q132" s="834"/>
      <c r="R132" s="834"/>
      <c r="S132" s="834"/>
      <c r="T132" s="834"/>
      <c r="U132" s="834"/>
      <c r="V132" s="834"/>
      <c r="W132" s="834"/>
      <c r="X132" s="834"/>
      <c r="AB132" s="874"/>
      <c r="AC132" s="874"/>
      <c r="AD132" s="874"/>
      <c r="AE132" s="874"/>
      <c r="AF132" s="874"/>
      <c r="AG132" s="874"/>
      <c r="AH132" s="874"/>
      <c r="AI132" s="834"/>
      <c r="AL132" s="834"/>
      <c r="AM132" s="834"/>
      <c r="AN132" s="834"/>
      <c r="AO132" s="834"/>
      <c r="AP132" s="834"/>
      <c r="AQ132" s="834"/>
      <c r="AR132" s="834"/>
      <c r="AS132" s="834"/>
      <c r="AT132" s="834"/>
      <c r="AU132" s="834"/>
      <c r="AV132" s="834"/>
      <c r="AW132" s="834"/>
      <c r="BA132" s="874"/>
      <c r="BB132" s="874"/>
      <c r="BC132" s="874"/>
      <c r="BD132" s="874"/>
      <c r="BE132" s="874"/>
      <c r="BF132" s="874"/>
      <c r="BG132" s="874"/>
      <c r="BH132" s="834"/>
      <c r="BK132" s="834"/>
      <c r="BL132" s="834"/>
      <c r="BM132" s="834"/>
      <c r="BN132" s="834"/>
      <c r="BO132" s="834"/>
      <c r="BP132" s="834"/>
      <c r="BQ132" s="834"/>
      <c r="BR132" s="834"/>
      <c r="BS132" s="834"/>
      <c r="BT132" s="834"/>
      <c r="BU132" s="834"/>
      <c r="BV132" s="834"/>
      <c r="BZ132" s="874"/>
      <c r="CA132" s="874"/>
      <c r="CB132" s="874"/>
      <c r="CC132" s="874"/>
      <c r="CD132" s="874"/>
      <c r="CE132" s="874"/>
      <c r="CF132" s="874"/>
      <c r="CG132" s="834"/>
      <c r="CJ132" s="834"/>
      <c r="CK132" s="834"/>
      <c r="CL132" s="834"/>
      <c r="CM132" s="834"/>
      <c r="CN132" s="834"/>
      <c r="CO132" s="834"/>
      <c r="CP132" s="834"/>
      <c r="CQ132" s="834"/>
      <c r="CR132" s="834"/>
      <c r="CS132" s="834"/>
      <c r="CT132" s="834"/>
      <c r="CU132" s="834"/>
    </row>
  </sheetData>
  <mergeCells count="604">
    <mergeCell ref="CN8:CO8"/>
    <mergeCell ref="B6:E6"/>
    <mergeCell ref="AA6:AD6"/>
    <mergeCell ref="AZ6:BC6"/>
    <mergeCell ref="BY6:CB6"/>
    <mergeCell ref="B7:E7"/>
    <mergeCell ref="G7:J7"/>
    <mergeCell ref="AA7:AD7"/>
    <mergeCell ref="AF7:AI7"/>
    <mergeCell ref="AZ7:BC7"/>
    <mergeCell ref="BE7:BH7"/>
    <mergeCell ref="BY7:CB7"/>
    <mergeCell ref="CD7:CG7"/>
    <mergeCell ref="B8:E8"/>
    <mergeCell ref="G8:J8"/>
    <mergeCell ref="M8:O8"/>
    <mergeCell ref="AA8:AD8"/>
    <mergeCell ref="AF8:AI8"/>
    <mergeCell ref="AL8:AN8"/>
    <mergeCell ref="Q8:R8"/>
    <mergeCell ref="AP8:AQ8"/>
    <mergeCell ref="BO8:BP8"/>
    <mergeCell ref="N16:N18"/>
    <mergeCell ref="O16:O18"/>
    <mergeCell ref="P16:P18"/>
    <mergeCell ref="Q16:Q18"/>
    <mergeCell ref="CJ8:CL8"/>
    <mergeCell ref="C12:K12"/>
    <mergeCell ref="O12:W12"/>
    <mergeCell ref="AB12:AJ12"/>
    <mergeCell ref="AN12:AV12"/>
    <mergeCell ref="BA12:BI12"/>
    <mergeCell ref="BM12:BU12"/>
    <mergeCell ref="BZ12:CH12"/>
    <mergeCell ref="CL12:CT12"/>
    <mergeCell ref="AZ8:BC8"/>
    <mergeCell ref="BE8:BH8"/>
    <mergeCell ref="BK8:BM8"/>
    <mergeCell ref="BY8:CB8"/>
    <mergeCell ref="CD8:CG8"/>
    <mergeCell ref="BB16:BB18"/>
    <mergeCell ref="BC16:BC18"/>
    <mergeCell ref="AM16:AM18"/>
    <mergeCell ref="AN16:AN18"/>
    <mergeCell ref="AO16:AO18"/>
    <mergeCell ref="AP16:AP18"/>
    <mergeCell ref="AG16:AG18"/>
    <mergeCell ref="AH16:AH18"/>
    <mergeCell ref="R16:R18"/>
    <mergeCell ref="S16:S18"/>
    <mergeCell ref="T16:T18"/>
    <mergeCell ref="U16:U18"/>
    <mergeCell ref="CM16:CM18"/>
    <mergeCell ref="AS16:AS18"/>
    <mergeCell ref="AT16:AT18"/>
    <mergeCell ref="AZ16:AZ18"/>
    <mergeCell ref="BA16:BA18"/>
    <mergeCell ref="AA16:AA18"/>
    <mergeCell ref="AB16:AB18"/>
    <mergeCell ref="AC16:AC18"/>
    <mergeCell ref="AD16:AD18"/>
    <mergeCell ref="AE16:AE18"/>
    <mergeCell ref="AF16:AF18"/>
    <mergeCell ref="CN16:CN18"/>
    <mergeCell ref="BY16:BY18"/>
    <mergeCell ref="BZ16:BZ18"/>
    <mergeCell ref="CA16:CA18"/>
    <mergeCell ref="CB16:CB18"/>
    <mergeCell ref="BR16:BR18"/>
    <mergeCell ref="BS16:BS18"/>
    <mergeCell ref="BD16:BD18"/>
    <mergeCell ref="BE16:BE18"/>
    <mergeCell ref="BF16:BF18"/>
    <mergeCell ref="BG16:BG18"/>
    <mergeCell ref="R46:R48"/>
    <mergeCell ref="S46:S48"/>
    <mergeCell ref="T46:T48"/>
    <mergeCell ref="U46:U48"/>
    <mergeCell ref="N46:N48"/>
    <mergeCell ref="O46:O48"/>
    <mergeCell ref="P46:P48"/>
    <mergeCell ref="Q46:Q48"/>
    <mergeCell ref="CK31:CK33"/>
    <mergeCell ref="CE31:CE33"/>
    <mergeCell ref="CF31:CF33"/>
    <mergeCell ref="BP31:BP33"/>
    <mergeCell ref="BQ31:BQ33"/>
    <mergeCell ref="BR31:BR33"/>
    <mergeCell ref="BS31:BS33"/>
    <mergeCell ref="BN31:BN33"/>
    <mergeCell ref="BO31:BO33"/>
    <mergeCell ref="AZ31:AZ33"/>
    <mergeCell ref="BA31:BA33"/>
    <mergeCell ref="BB31:BB33"/>
    <mergeCell ref="BC31:BC33"/>
    <mergeCell ref="AS31:AS33"/>
    <mergeCell ref="AT31:AT33"/>
    <mergeCell ref="AE31:AE33"/>
    <mergeCell ref="B16:B18"/>
    <mergeCell ref="C16:C18"/>
    <mergeCell ref="D16:D18"/>
    <mergeCell ref="E16:E18"/>
    <mergeCell ref="F16:F18"/>
    <mergeCell ref="G16:G18"/>
    <mergeCell ref="H16:H18"/>
    <mergeCell ref="I16:I18"/>
    <mergeCell ref="CK61:CK63"/>
    <mergeCell ref="CE61:CE63"/>
    <mergeCell ref="CF61:CF63"/>
    <mergeCell ref="BP61:BP63"/>
    <mergeCell ref="BQ61:BQ63"/>
    <mergeCell ref="BR61:BR63"/>
    <mergeCell ref="BS61:BS63"/>
    <mergeCell ref="BN61:BN63"/>
    <mergeCell ref="BO61:BO63"/>
    <mergeCell ref="AZ61:AZ63"/>
    <mergeCell ref="BA61:BA63"/>
    <mergeCell ref="BB61:BB63"/>
    <mergeCell ref="BC61:BC63"/>
    <mergeCell ref="AS61:AS63"/>
    <mergeCell ref="AT61:AT63"/>
    <mergeCell ref="AE61:AE63"/>
    <mergeCell ref="CO16:CO18"/>
    <mergeCell ref="CP16:CP18"/>
    <mergeCell ref="CQ16:CQ18"/>
    <mergeCell ref="CR16:CR18"/>
    <mergeCell ref="C27:K27"/>
    <mergeCell ref="O27:W27"/>
    <mergeCell ref="AB27:AJ27"/>
    <mergeCell ref="AN27:AV27"/>
    <mergeCell ref="BA27:BI27"/>
    <mergeCell ref="BM27:BU27"/>
    <mergeCell ref="CC16:CC18"/>
    <mergeCell ref="CD16:CD18"/>
    <mergeCell ref="CE16:CE18"/>
    <mergeCell ref="CF16:CF18"/>
    <mergeCell ref="CK16:CK18"/>
    <mergeCell ref="CL16:CL18"/>
    <mergeCell ref="BL16:BL18"/>
    <mergeCell ref="BM16:BM18"/>
    <mergeCell ref="BN16:BN18"/>
    <mergeCell ref="BO16:BO18"/>
    <mergeCell ref="BP16:BP18"/>
    <mergeCell ref="BQ16:BQ18"/>
    <mergeCell ref="AQ16:AQ18"/>
    <mergeCell ref="AR16:AR18"/>
    <mergeCell ref="BZ27:CH27"/>
    <mergeCell ref="CL27:CT27"/>
    <mergeCell ref="B31:B33"/>
    <mergeCell ref="C31:C33"/>
    <mergeCell ref="D31:D33"/>
    <mergeCell ref="E31:E33"/>
    <mergeCell ref="F31:F33"/>
    <mergeCell ref="G31:G33"/>
    <mergeCell ref="H31:H33"/>
    <mergeCell ref="I31:I33"/>
    <mergeCell ref="CL31:CL33"/>
    <mergeCell ref="CM31:CM33"/>
    <mergeCell ref="CN31:CN33"/>
    <mergeCell ref="AF31:AF33"/>
    <mergeCell ref="AG31:AG33"/>
    <mergeCell ref="AH31:AH33"/>
    <mergeCell ref="AC31:AC33"/>
    <mergeCell ref="AD31:AD33"/>
    <mergeCell ref="N31:N33"/>
    <mergeCell ref="O31:O33"/>
    <mergeCell ref="P31:P33"/>
    <mergeCell ref="Q31:Q33"/>
    <mergeCell ref="AO31:AO33"/>
    <mergeCell ref="AP31:AP33"/>
    <mergeCell ref="AQ31:AQ33"/>
    <mergeCell ref="AR31:AR33"/>
    <mergeCell ref="R31:R33"/>
    <mergeCell ref="S31:S33"/>
    <mergeCell ref="T31:T33"/>
    <mergeCell ref="U31:U33"/>
    <mergeCell ref="AA31:AA33"/>
    <mergeCell ref="AB31:AB33"/>
    <mergeCell ref="CO31:CO33"/>
    <mergeCell ref="CP31:CP33"/>
    <mergeCell ref="CQ31:CQ33"/>
    <mergeCell ref="CR31:CR33"/>
    <mergeCell ref="C42:K42"/>
    <mergeCell ref="O42:W42"/>
    <mergeCell ref="AB42:AJ42"/>
    <mergeCell ref="AN42:AV42"/>
    <mergeCell ref="BA42:BI42"/>
    <mergeCell ref="BM42:BU42"/>
    <mergeCell ref="BY31:BY33"/>
    <mergeCell ref="BZ31:BZ33"/>
    <mergeCell ref="CA31:CA33"/>
    <mergeCell ref="CB31:CB33"/>
    <mergeCell ref="CC31:CC33"/>
    <mergeCell ref="CD31:CD33"/>
    <mergeCell ref="BD31:BD33"/>
    <mergeCell ref="BE31:BE33"/>
    <mergeCell ref="BF31:BF33"/>
    <mergeCell ref="BG31:BG33"/>
    <mergeCell ref="BL31:BL33"/>
    <mergeCell ref="BM31:BM33"/>
    <mergeCell ref="AM31:AM33"/>
    <mergeCell ref="AN31:AN33"/>
    <mergeCell ref="BZ42:CH42"/>
    <mergeCell ref="CL42:CT42"/>
    <mergeCell ref="B46:B48"/>
    <mergeCell ref="C46:C48"/>
    <mergeCell ref="D46:D48"/>
    <mergeCell ref="E46:E48"/>
    <mergeCell ref="F46:F48"/>
    <mergeCell ref="G46:G48"/>
    <mergeCell ref="H46:H48"/>
    <mergeCell ref="I46:I48"/>
    <mergeCell ref="CM46:CM48"/>
    <mergeCell ref="CN46:CN48"/>
    <mergeCell ref="BY46:BY48"/>
    <mergeCell ref="BZ46:BZ48"/>
    <mergeCell ref="CA46:CA48"/>
    <mergeCell ref="CB46:CB48"/>
    <mergeCell ref="BR46:BR48"/>
    <mergeCell ref="BS46:BS48"/>
    <mergeCell ref="BD46:BD48"/>
    <mergeCell ref="BE46:BE48"/>
    <mergeCell ref="BF46:BF48"/>
    <mergeCell ref="BG46:BG48"/>
    <mergeCell ref="BB46:BB48"/>
    <mergeCell ref="BC46:BC48"/>
    <mergeCell ref="AS46:AS48"/>
    <mergeCell ref="AT46:AT48"/>
    <mergeCell ref="AZ46:AZ48"/>
    <mergeCell ref="BA46:BA48"/>
    <mergeCell ref="AA46:AA48"/>
    <mergeCell ref="AB46:AB48"/>
    <mergeCell ref="AC46:AC48"/>
    <mergeCell ref="AD46:AD48"/>
    <mergeCell ref="AE46:AE48"/>
    <mergeCell ref="AF46:AF48"/>
    <mergeCell ref="AM46:AM48"/>
    <mergeCell ref="AN46:AN48"/>
    <mergeCell ref="AO46:AO48"/>
    <mergeCell ref="AP46:AP48"/>
    <mergeCell ref="AG46:AG48"/>
    <mergeCell ref="AH46:AH48"/>
    <mergeCell ref="CO46:CO48"/>
    <mergeCell ref="CP46:CP48"/>
    <mergeCell ref="CQ46:CQ48"/>
    <mergeCell ref="CR46:CR48"/>
    <mergeCell ref="C57:K57"/>
    <mergeCell ref="O57:W57"/>
    <mergeCell ref="AB57:AJ57"/>
    <mergeCell ref="AN57:AV57"/>
    <mergeCell ref="BA57:BI57"/>
    <mergeCell ref="BM57:BU57"/>
    <mergeCell ref="CC46:CC48"/>
    <mergeCell ref="CD46:CD48"/>
    <mergeCell ref="CE46:CE48"/>
    <mergeCell ref="CF46:CF48"/>
    <mergeCell ref="CK46:CK48"/>
    <mergeCell ref="CL46:CL48"/>
    <mergeCell ref="BL46:BL48"/>
    <mergeCell ref="BM46:BM48"/>
    <mergeCell ref="BN46:BN48"/>
    <mergeCell ref="BO46:BO48"/>
    <mergeCell ref="BP46:BP48"/>
    <mergeCell ref="BQ46:BQ48"/>
    <mergeCell ref="AQ46:AQ48"/>
    <mergeCell ref="AR46:AR48"/>
    <mergeCell ref="B61:B63"/>
    <mergeCell ref="C61:C63"/>
    <mergeCell ref="D61:D63"/>
    <mergeCell ref="E61:E63"/>
    <mergeCell ref="F61:F63"/>
    <mergeCell ref="G61:G63"/>
    <mergeCell ref="H61:H63"/>
    <mergeCell ref="I61:I63"/>
    <mergeCell ref="CL61:CL63"/>
    <mergeCell ref="AF61:AF63"/>
    <mergeCell ref="AG61:AG63"/>
    <mergeCell ref="AH61:AH63"/>
    <mergeCell ref="AC61:AC63"/>
    <mergeCell ref="AD61:AD63"/>
    <mergeCell ref="N61:N63"/>
    <mergeCell ref="O61:O63"/>
    <mergeCell ref="P61:P63"/>
    <mergeCell ref="Q61:Q63"/>
    <mergeCell ref="AO61:AO63"/>
    <mergeCell ref="AP61:AP63"/>
    <mergeCell ref="AR61:AR63"/>
    <mergeCell ref="R61:R63"/>
    <mergeCell ref="S61:S63"/>
    <mergeCell ref="T61:T63"/>
    <mergeCell ref="CO61:CO63"/>
    <mergeCell ref="BZ57:CH57"/>
    <mergeCell ref="CL57:CT57"/>
    <mergeCell ref="CM61:CM63"/>
    <mergeCell ref="CN61:CN63"/>
    <mergeCell ref="CP61:CP63"/>
    <mergeCell ref="CQ61:CQ63"/>
    <mergeCell ref="CR61:CR63"/>
    <mergeCell ref="CB61:CB63"/>
    <mergeCell ref="CC61:CC63"/>
    <mergeCell ref="CD61:CD63"/>
    <mergeCell ref="C72:K72"/>
    <mergeCell ref="O72:W72"/>
    <mergeCell ref="AB72:AJ72"/>
    <mergeCell ref="AN72:AV72"/>
    <mergeCell ref="BA72:BI72"/>
    <mergeCell ref="BM72:BU72"/>
    <mergeCell ref="BY61:BY63"/>
    <mergeCell ref="BZ61:BZ63"/>
    <mergeCell ref="CA61:CA63"/>
    <mergeCell ref="BD61:BD63"/>
    <mergeCell ref="BE61:BE63"/>
    <mergeCell ref="BF61:BF63"/>
    <mergeCell ref="BG61:BG63"/>
    <mergeCell ref="BL61:BL63"/>
    <mergeCell ref="BM61:BM63"/>
    <mergeCell ref="AM61:AM63"/>
    <mergeCell ref="AN61:AN63"/>
    <mergeCell ref="AQ61:AQ63"/>
    <mergeCell ref="U61:U63"/>
    <mergeCell ref="AA61:AA63"/>
    <mergeCell ref="AB61:AB63"/>
    <mergeCell ref="N76:N78"/>
    <mergeCell ref="O76:O78"/>
    <mergeCell ref="P76:P78"/>
    <mergeCell ref="Q76:Q78"/>
    <mergeCell ref="R76:R78"/>
    <mergeCell ref="S76:S78"/>
    <mergeCell ref="BZ72:CH72"/>
    <mergeCell ref="CL72:CT72"/>
    <mergeCell ref="B76:B78"/>
    <mergeCell ref="C76:C78"/>
    <mergeCell ref="D76:D78"/>
    <mergeCell ref="E76:E78"/>
    <mergeCell ref="F76:F78"/>
    <mergeCell ref="G76:G78"/>
    <mergeCell ref="H76:H78"/>
    <mergeCell ref="I76:I78"/>
    <mergeCell ref="AE76:AE78"/>
    <mergeCell ref="AF76:AF78"/>
    <mergeCell ref="AG76:AG78"/>
    <mergeCell ref="AH76:AH78"/>
    <mergeCell ref="AM76:AM78"/>
    <mergeCell ref="AN76:AN78"/>
    <mergeCell ref="T76:T78"/>
    <mergeCell ref="U76:U78"/>
    <mergeCell ref="AO76:AO78"/>
    <mergeCell ref="AP76:AP78"/>
    <mergeCell ref="AQ76:AQ78"/>
    <mergeCell ref="AR76:AR78"/>
    <mergeCell ref="AS76:AS78"/>
    <mergeCell ref="AT76:AT78"/>
    <mergeCell ref="BR76:BR78"/>
    <mergeCell ref="BS76:BS78"/>
    <mergeCell ref="AA76:AA78"/>
    <mergeCell ref="AB76:AB78"/>
    <mergeCell ref="AC76:AC78"/>
    <mergeCell ref="AD76:AD78"/>
    <mergeCell ref="AZ76:AZ78"/>
    <mergeCell ref="BA76:BA78"/>
    <mergeCell ref="BB76:BB78"/>
    <mergeCell ref="BC76:BC78"/>
    <mergeCell ref="BD76:BD78"/>
    <mergeCell ref="BZ76:BZ78"/>
    <mergeCell ref="BF76:BF78"/>
    <mergeCell ref="BG76:BG78"/>
    <mergeCell ref="BL76:BL78"/>
    <mergeCell ref="BM76:BM78"/>
    <mergeCell ref="BN76:BN78"/>
    <mergeCell ref="BO76:BO78"/>
    <mergeCell ref="CQ76:CQ78"/>
    <mergeCell ref="BE76:BE78"/>
    <mergeCell ref="CR76:CR78"/>
    <mergeCell ref="C87:K87"/>
    <mergeCell ref="O87:W87"/>
    <mergeCell ref="AB87:AJ87"/>
    <mergeCell ref="AN87:AV87"/>
    <mergeCell ref="BA87:BI87"/>
    <mergeCell ref="BM87:BU87"/>
    <mergeCell ref="BZ87:CH87"/>
    <mergeCell ref="CL87:CT87"/>
    <mergeCell ref="CK76:CK78"/>
    <mergeCell ref="CL76:CL78"/>
    <mergeCell ref="CM76:CM78"/>
    <mergeCell ref="CN76:CN78"/>
    <mergeCell ref="CO76:CO78"/>
    <mergeCell ref="CP76:CP78"/>
    <mergeCell ref="CA76:CA78"/>
    <mergeCell ref="CB76:CB78"/>
    <mergeCell ref="CC76:CC78"/>
    <mergeCell ref="CD76:CD78"/>
    <mergeCell ref="CE76:CE78"/>
    <mergeCell ref="CF76:CF78"/>
    <mergeCell ref="BP76:BP78"/>
    <mergeCell ref="BQ76:BQ78"/>
    <mergeCell ref="BY76:BY78"/>
    <mergeCell ref="H91:H93"/>
    <mergeCell ref="I91:I93"/>
    <mergeCell ref="N91:N93"/>
    <mergeCell ref="O91:O93"/>
    <mergeCell ref="P91:P93"/>
    <mergeCell ref="Q91:Q93"/>
    <mergeCell ref="B91:B93"/>
    <mergeCell ref="C91:C93"/>
    <mergeCell ref="D91:D93"/>
    <mergeCell ref="E91:E93"/>
    <mergeCell ref="F91:F93"/>
    <mergeCell ref="G91:G93"/>
    <mergeCell ref="AC91:AC93"/>
    <mergeCell ref="AD91:AD93"/>
    <mergeCell ref="AE91:AE93"/>
    <mergeCell ref="AF91:AF93"/>
    <mergeCell ref="AG91:AG93"/>
    <mergeCell ref="AH91:AH93"/>
    <mergeCell ref="R91:R93"/>
    <mergeCell ref="S91:S93"/>
    <mergeCell ref="T91:T93"/>
    <mergeCell ref="U91:U93"/>
    <mergeCell ref="AA91:AA93"/>
    <mergeCell ref="AB91:AB93"/>
    <mergeCell ref="AS91:AS93"/>
    <mergeCell ref="AT91:AT93"/>
    <mergeCell ref="AZ91:AZ93"/>
    <mergeCell ref="BA91:BA93"/>
    <mergeCell ref="BB91:BB93"/>
    <mergeCell ref="BC91:BC93"/>
    <mergeCell ref="AM91:AM93"/>
    <mergeCell ref="AN91:AN93"/>
    <mergeCell ref="AO91:AO93"/>
    <mergeCell ref="AP91:AP93"/>
    <mergeCell ref="AQ91:AQ93"/>
    <mergeCell ref="AR91:AR93"/>
    <mergeCell ref="BP91:BP93"/>
    <mergeCell ref="BQ91:BQ93"/>
    <mergeCell ref="BR91:BR93"/>
    <mergeCell ref="BS91:BS93"/>
    <mergeCell ref="BD91:BD93"/>
    <mergeCell ref="BE91:BE93"/>
    <mergeCell ref="BF91:BF93"/>
    <mergeCell ref="BG91:BG93"/>
    <mergeCell ref="BL91:BL93"/>
    <mergeCell ref="BM91:BM93"/>
    <mergeCell ref="CO91:CO93"/>
    <mergeCell ref="CP91:CP93"/>
    <mergeCell ref="CQ91:CQ93"/>
    <mergeCell ref="CR91:CR93"/>
    <mergeCell ref="C102:K102"/>
    <mergeCell ref="O102:W102"/>
    <mergeCell ref="AB102:AJ102"/>
    <mergeCell ref="AN102:AV102"/>
    <mergeCell ref="BA102:BI102"/>
    <mergeCell ref="BM102:BU102"/>
    <mergeCell ref="CE91:CE93"/>
    <mergeCell ref="CF91:CF93"/>
    <mergeCell ref="CK91:CK93"/>
    <mergeCell ref="CL91:CL93"/>
    <mergeCell ref="CM91:CM93"/>
    <mergeCell ref="CN91:CN93"/>
    <mergeCell ref="BY91:BY93"/>
    <mergeCell ref="BZ91:BZ93"/>
    <mergeCell ref="CA91:CA93"/>
    <mergeCell ref="CB91:CB93"/>
    <mergeCell ref="CC91:CC93"/>
    <mergeCell ref="CD91:CD93"/>
    <mergeCell ref="BN91:BN93"/>
    <mergeCell ref="BO91:BO93"/>
    <mergeCell ref="BZ102:CH102"/>
    <mergeCell ref="CL102:CT102"/>
    <mergeCell ref="B106:B108"/>
    <mergeCell ref="C106:C108"/>
    <mergeCell ref="D106:D108"/>
    <mergeCell ref="E106:E108"/>
    <mergeCell ref="F106:F108"/>
    <mergeCell ref="G106:G108"/>
    <mergeCell ref="H106:H108"/>
    <mergeCell ref="I106:I108"/>
    <mergeCell ref="T106:T108"/>
    <mergeCell ref="U106:U108"/>
    <mergeCell ref="AA106:AA108"/>
    <mergeCell ref="AB106:AB108"/>
    <mergeCell ref="AC106:AC108"/>
    <mergeCell ref="AD106:AD108"/>
    <mergeCell ref="N106:N108"/>
    <mergeCell ref="O106:O108"/>
    <mergeCell ref="P106:P108"/>
    <mergeCell ref="Q106:Q108"/>
    <mergeCell ref="R106:R108"/>
    <mergeCell ref="S106:S108"/>
    <mergeCell ref="AO106:AO108"/>
    <mergeCell ref="AP106:AP108"/>
    <mergeCell ref="AQ106:AQ108"/>
    <mergeCell ref="AR106:AR108"/>
    <mergeCell ref="AS106:AS108"/>
    <mergeCell ref="AT106:AT108"/>
    <mergeCell ref="AE106:AE108"/>
    <mergeCell ref="AF106:AF108"/>
    <mergeCell ref="AG106:AG108"/>
    <mergeCell ref="AH106:AH108"/>
    <mergeCell ref="AM106:AM108"/>
    <mergeCell ref="AN106:AN108"/>
    <mergeCell ref="BF106:BF108"/>
    <mergeCell ref="BG106:BG108"/>
    <mergeCell ref="BL106:BL108"/>
    <mergeCell ref="BM106:BM108"/>
    <mergeCell ref="BN106:BN108"/>
    <mergeCell ref="BO106:BO108"/>
    <mergeCell ref="AZ106:AZ108"/>
    <mergeCell ref="BA106:BA108"/>
    <mergeCell ref="BB106:BB108"/>
    <mergeCell ref="BC106:BC108"/>
    <mergeCell ref="BD106:BD108"/>
    <mergeCell ref="BE106:BE108"/>
    <mergeCell ref="CC106:CC108"/>
    <mergeCell ref="CD106:CD108"/>
    <mergeCell ref="CE106:CE108"/>
    <mergeCell ref="CF106:CF108"/>
    <mergeCell ref="BP106:BP108"/>
    <mergeCell ref="BQ106:BQ108"/>
    <mergeCell ref="BR106:BR108"/>
    <mergeCell ref="BS106:BS108"/>
    <mergeCell ref="BY106:BY108"/>
    <mergeCell ref="BZ106:BZ108"/>
    <mergeCell ref="B121:B123"/>
    <mergeCell ref="C121:C123"/>
    <mergeCell ref="D121:D123"/>
    <mergeCell ref="E121:E123"/>
    <mergeCell ref="F121:F123"/>
    <mergeCell ref="G121:G123"/>
    <mergeCell ref="CQ106:CQ108"/>
    <mergeCell ref="CR106:CR108"/>
    <mergeCell ref="C117:K117"/>
    <mergeCell ref="O117:W117"/>
    <mergeCell ref="AB117:AJ117"/>
    <mergeCell ref="AN117:AV117"/>
    <mergeCell ref="BA117:BI117"/>
    <mergeCell ref="BM117:BU117"/>
    <mergeCell ref="BZ117:CH117"/>
    <mergeCell ref="CL117:CT117"/>
    <mergeCell ref="CK106:CK108"/>
    <mergeCell ref="CL106:CL108"/>
    <mergeCell ref="CM106:CM108"/>
    <mergeCell ref="CN106:CN108"/>
    <mergeCell ref="CO106:CO108"/>
    <mergeCell ref="CP106:CP108"/>
    <mergeCell ref="CA106:CA108"/>
    <mergeCell ref="CB106:CB108"/>
    <mergeCell ref="R121:R123"/>
    <mergeCell ref="S121:S123"/>
    <mergeCell ref="T121:T123"/>
    <mergeCell ref="U121:U123"/>
    <mergeCell ref="AA121:AA123"/>
    <mergeCell ref="AB121:AB123"/>
    <mergeCell ref="H121:H123"/>
    <mergeCell ref="I121:I123"/>
    <mergeCell ref="N121:N123"/>
    <mergeCell ref="O121:O123"/>
    <mergeCell ref="P121:P123"/>
    <mergeCell ref="Q121:Q123"/>
    <mergeCell ref="AM121:AM123"/>
    <mergeCell ref="AN121:AN123"/>
    <mergeCell ref="AO121:AO123"/>
    <mergeCell ref="AP121:AP123"/>
    <mergeCell ref="AQ121:AQ123"/>
    <mergeCell ref="AR121:AR123"/>
    <mergeCell ref="AC121:AC123"/>
    <mergeCell ref="AD121:AD123"/>
    <mergeCell ref="AE121:AE123"/>
    <mergeCell ref="AF121:AF123"/>
    <mergeCell ref="AG121:AG123"/>
    <mergeCell ref="AH121:AH123"/>
    <mergeCell ref="BD121:BD123"/>
    <mergeCell ref="BE121:BE123"/>
    <mergeCell ref="BF121:BF123"/>
    <mergeCell ref="BG121:BG123"/>
    <mergeCell ref="BL121:BL123"/>
    <mergeCell ref="BM121:BM123"/>
    <mergeCell ref="AS121:AS123"/>
    <mergeCell ref="AT121:AT123"/>
    <mergeCell ref="AZ121:AZ123"/>
    <mergeCell ref="BA121:BA123"/>
    <mergeCell ref="BB121:BB123"/>
    <mergeCell ref="BC121:BC123"/>
    <mergeCell ref="BY121:BY123"/>
    <mergeCell ref="BZ121:BZ123"/>
    <mergeCell ref="CA121:CA123"/>
    <mergeCell ref="CB121:CB123"/>
    <mergeCell ref="CC121:CC123"/>
    <mergeCell ref="CD121:CD123"/>
    <mergeCell ref="BN121:BN123"/>
    <mergeCell ref="BO121:BO123"/>
    <mergeCell ref="BP121:BP123"/>
    <mergeCell ref="BQ121:BQ123"/>
    <mergeCell ref="BR121:BR123"/>
    <mergeCell ref="BS121:BS123"/>
    <mergeCell ref="CO121:CO123"/>
    <mergeCell ref="CP121:CP123"/>
    <mergeCell ref="CQ121:CQ123"/>
    <mergeCell ref="CR121:CR123"/>
    <mergeCell ref="CE121:CE123"/>
    <mergeCell ref="CF121:CF123"/>
    <mergeCell ref="CK121:CK123"/>
    <mergeCell ref="CL121:CL123"/>
    <mergeCell ref="CM121:CM123"/>
    <mergeCell ref="CN121:CN123"/>
  </mergeCells>
  <phoneticPr fontId="2"/>
  <conditionalFormatting sqref="C14:I23">
    <cfRule type="expression" dxfId="710" priority="38">
      <formula>COUNTIFS(祝日,C$11)=1</formula>
    </cfRule>
    <cfRule type="expression" dxfId="709" priority="39">
      <formula>WEEKDAY(C$11)=1</formula>
    </cfRule>
    <cfRule type="expression" dxfId="708" priority="40">
      <formula>WEEKDAY(C$11)=7</formula>
    </cfRule>
  </conditionalFormatting>
  <conditionalFormatting sqref="C29:I38">
    <cfRule type="expression" dxfId="707" priority="20">
      <formula>COUNTIFS(祝日,C$29)=1</formula>
    </cfRule>
    <cfRule type="expression" dxfId="706" priority="21">
      <formula>WEEKDAY(C$29)=1</formula>
    </cfRule>
    <cfRule type="expression" dxfId="705" priority="22">
      <formula>WEEKDAY(C$11)=7</formula>
    </cfRule>
  </conditionalFormatting>
  <conditionalFormatting sqref="C37:I38">
    <cfRule type="expression" dxfId="704" priority="501">
      <formula>WEEKDAY(C$11)=1</formula>
    </cfRule>
  </conditionalFormatting>
  <conditionalFormatting sqref="C44:I53">
    <cfRule type="expression" dxfId="703" priority="17">
      <formula>COUNTIFS(祝日,C$41)=1</formula>
    </cfRule>
    <cfRule type="expression" dxfId="702" priority="18">
      <formula>WEEKDAY(C$41)=1</formula>
    </cfRule>
    <cfRule type="expression" dxfId="701" priority="19">
      <formula>WEEKDAY(C$41)=7</formula>
    </cfRule>
  </conditionalFormatting>
  <conditionalFormatting sqref="C52:I53">
    <cfRule type="expression" dxfId="700" priority="200">
      <formula>WEEKDAY(C$11)=7</formula>
    </cfRule>
  </conditionalFormatting>
  <conditionalFormatting sqref="C59:I68">
    <cfRule type="expression" dxfId="699" priority="53">
      <formula>COUNTIFS(祝日,C$56)=1</formula>
    </cfRule>
    <cfRule type="expression" dxfId="698" priority="54">
      <formula>WEEKDAY(C$56)=1</formula>
    </cfRule>
    <cfRule type="expression" dxfId="697" priority="55">
      <formula>WEEKDAY(C$56)=7</formula>
    </cfRule>
  </conditionalFormatting>
  <conditionalFormatting sqref="C67:I68">
    <cfRule type="expression" dxfId="696" priority="159">
      <formula>WEEKDAY(C$11)=1</formula>
    </cfRule>
    <cfRule type="expression" dxfId="695" priority="160">
      <formula>WEEKDAY(C$11)=7</formula>
    </cfRule>
  </conditionalFormatting>
  <conditionalFormatting sqref="C74:I83">
    <cfRule type="expression" dxfId="694" priority="149">
      <formula>COUNTIFS(祝日,C$71)=1</formula>
    </cfRule>
    <cfRule type="expression" dxfId="693" priority="150">
      <formula>WEEKDAY(C$71)=1</formula>
    </cfRule>
    <cfRule type="expression" dxfId="692" priority="151">
      <formula>WEEKDAY(C$71)=7</formula>
    </cfRule>
  </conditionalFormatting>
  <conditionalFormatting sqref="C82:I83">
    <cfRule type="expression" dxfId="691" priority="491">
      <formula>WEEKDAY(C$11)=1</formula>
    </cfRule>
    <cfRule type="expression" dxfId="690" priority="492">
      <formula>WEEKDAY(C$11)=7</formula>
    </cfRule>
  </conditionalFormatting>
  <conditionalFormatting sqref="C89:I98">
    <cfRule type="expression" dxfId="689" priority="222">
      <formula>COUNTIFS(祝日,C$86)=1</formula>
    </cfRule>
    <cfRule type="expression" dxfId="688" priority="223">
      <formula>WEEKDAY(C$86)=1</formula>
    </cfRule>
    <cfRule type="expression" dxfId="687" priority="224">
      <formula>WEEKDAY(C$86)=7</formula>
    </cfRule>
  </conditionalFormatting>
  <conditionalFormatting sqref="C97:I98">
    <cfRule type="expression" dxfId="686" priority="488">
      <formula>WEEKDAY(C$11)=1</formula>
    </cfRule>
    <cfRule type="expression" dxfId="685" priority="489">
      <formula>WEEKDAY(C$11)=7</formula>
    </cfRule>
  </conditionalFormatting>
  <conditionalFormatting sqref="C104:I113">
    <cfRule type="expression" dxfId="684" priority="210">
      <formula>COUNTIFS(祝日,C$101)=1</formula>
    </cfRule>
    <cfRule type="expression" dxfId="683" priority="211">
      <formula>WEEKDAY(C$101)=1</formula>
    </cfRule>
    <cfRule type="expression" dxfId="682" priority="212">
      <formula>WEEKDAY(C$101)=7</formula>
    </cfRule>
  </conditionalFormatting>
  <conditionalFormatting sqref="C112:I113">
    <cfRule type="expression" dxfId="681" priority="485">
      <formula>WEEKDAY(C$11)=1</formula>
    </cfRule>
    <cfRule type="expression" dxfId="680" priority="486">
      <formula>WEEKDAY(C$11)=7</formula>
    </cfRule>
  </conditionalFormatting>
  <conditionalFormatting sqref="C119:I128">
    <cfRule type="expression" dxfId="679" priority="216">
      <formula>COUNTIFS(祝日,C$116)=1</formula>
    </cfRule>
    <cfRule type="expression" dxfId="678" priority="217">
      <formula>WEEKDAY(C$116)=1</formula>
    </cfRule>
    <cfRule type="expression" dxfId="677" priority="218">
      <formula>WEEKDAY(C$116)=7</formula>
    </cfRule>
  </conditionalFormatting>
  <conditionalFormatting sqref="C127:I128">
    <cfRule type="expression" dxfId="676" priority="273">
      <formula>WEEKDAY(C$11)=1</formula>
    </cfRule>
    <cfRule type="expression" dxfId="675" priority="274">
      <formula>WEEKDAY(C$11)=7</formula>
    </cfRule>
  </conditionalFormatting>
  <conditionalFormatting sqref="C130:I131">
    <cfRule type="expression" dxfId="674" priority="1294">
      <formula>COUNTIFS(祝日,C$11)=1</formula>
    </cfRule>
    <cfRule type="expression" dxfId="673" priority="1295">
      <formula>WEEKDAY(C$11)=1</formula>
    </cfRule>
    <cfRule type="expression" dxfId="672" priority="1296">
      <formula>WEEKDAY(C$11)=7</formula>
    </cfRule>
  </conditionalFormatting>
  <conditionalFormatting sqref="F59:I60">
    <cfRule type="expression" dxfId="671" priority="229">
      <formula>WEEKDAY(F$26)=1</formula>
    </cfRule>
    <cfRule type="expression" dxfId="670" priority="230">
      <formula>WEEKDAY(F$26)=7</formula>
    </cfRule>
  </conditionalFormatting>
  <conditionalFormatting sqref="F60:I60">
    <cfRule type="expression" dxfId="669" priority="786">
      <formula>WEEKDAY(F$56)=1</formula>
    </cfRule>
    <cfRule type="expression" dxfId="668" priority="787">
      <formula>WEEKDAY(F$56)=7</formula>
    </cfRule>
  </conditionalFormatting>
  <conditionalFormatting sqref="K14:L14">
    <cfRule type="expression" dxfId="667" priority="801">
      <formula>$C$30=""</formula>
    </cfRule>
  </conditionalFormatting>
  <conditionalFormatting sqref="K20:L20">
    <cfRule type="cellIs" dxfId="666" priority="802" operator="lessThan">
      <formula>0.285</formula>
    </cfRule>
  </conditionalFormatting>
  <conditionalFormatting sqref="K21:L23">
    <cfRule type="expression" dxfId="665" priority="708">
      <formula>K21="NG"</formula>
    </cfRule>
  </conditionalFormatting>
  <conditionalFormatting sqref="K29:L29">
    <cfRule type="expression" dxfId="664" priority="715">
      <formula>$C$30=""</formula>
    </cfRule>
  </conditionalFormatting>
  <conditionalFormatting sqref="K35:L35">
    <cfRule type="cellIs" dxfId="663" priority="800" operator="lessThan">
      <formula>0.285</formula>
    </cfRule>
  </conditionalFormatting>
  <conditionalFormatting sqref="K36:L38">
    <cfRule type="expression" dxfId="662" priority="499">
      <formula>K36="NG"</formula>
    </cfRule>
  </conditionalFormatting>
  <conditionalFormatting sqref="K44:L44">
    <cfRule type="expression" dxfId="661" priority="714">
      <formula>$C$30=""</formula>
    </cfRule>
  </conditionalFormatting>
  <conditionalFormatting sqref="K50:L50">
    <cfRule type="cellIs" dxfId="660" priority="799" operator="lessThan">
      <formula>0.285</formula>
    </cfRule>
  </conditionalFormatting>
  <conditionalFormatting sqref="K51:L53">
    <cfRule type="expression" dxfId="659" priority="336">
      <formula>K51="NG"</formula>
    </cfRule>
  </conditionalFormatting>
  <conditionalFormatting sqref="K59:L59">
    <cfRule type="expression" dxfId="658" priority="713">
      <formula>$C$30=""</formula>
    </cfRule>
  </conditionalFormatting>
  <conditionalFormatting sqref="K65:L65">
    <cfRule type="cellIs" dxfId="657" priority="798" operator="lessThan">
      <formula>0.285</formula>
    </cfRule>
  </conditionalFormatting>
  <conditionalFormatting sqref="K66:L68">
    <cfRule type="expression" dxfId="656" priority="335">
      <formula>K66="NG"</formula>
    </cfRule>
  </conditionalFormatting>
  <conditionalFormatting sqref="K74:L74">
    <cfRule type="expression" dxfId="655" priority="712">
      <formula>$C$30=""</formula>
    </cfRule>
  </conditionalFormatting>
  <conditionalFormatting sqref="K80:L80">
    <cfRule type="cellIs" dxfId="654" priority="797" operator="lessThan">
      <formula>0.285</formula>
    </cfRule>
  </conditionalFormatting>
  <conditionalFormatting sqref="K81:L83">
    <cfRule type="expression" dxfId="653" priority="334">
      <formula>K81="NG"</formula>
    </cfRule>
  </conditionalFormatting>
  <conditionalFormatting sqref="K89:L89">
    <cfRule type="expression" dxfId="652" priority="711">
      <formula>$C$30=""</formula>
    </cfRule>
  </conditionalFormatting>
  <conditionalFormatting sqref="K95:L95">
    <cfRule type="cellIs" dxfId="651" priority="796" operator="lessThan">
      <formula>0.285</formula>
    </cfRule>
  </conditionalFormatting>
  <conditionalFormatting sqref="K96:L98">
    <cfRule type="expression" dxfId="650" priority="333">
      <formula>K96="NG"</formula>
    </cfRule>
  </conditionalFormatting>
  <conditionalFormatting sqref="K104:L104">
    <cfRule type="expression" dxfId="649" priority="710">
      <formula>$C$30=""</formula>
    </cfRule>
  </conditionalFormatting>
  <conditionalFormatting sqref="K110:L110">
    <cfRule type="cellIs" dxfId="648" priority="795" operator="lessThan">
      <formula>0.285</formula>
    </cfRule>
  </conditionalFormatting>
  <conditionalFormatting sqref="K111:L113">
    <cfRule type="expression" dxfId="647" priority="332">
      <formula>K111="NG"</formula>
    </cfRule>
  </conditionalFormatting>
  <conditionalFormatting sqref="K119:L119">
    <cfRule type="expression" dxfId="646" priority="709">
      <formula>$C$30=""</formula>
    </cfRule>
  </conditionalFormatting>
  <conditionalFormatting sqref="K125:L125">
    <cfRule type="cellIs" dxfId="645" priority="794" operator="lessThan">
      <formula>0.285</formula>
    </cfRule>
  </conditionalFormatting>
  <conditionalFormatting sqref="K126:L128">
    <cfRule type="expression" dxfId="644" priority="250">
      <formula>K126="NG"</formula>
    </cfRule>
  </conditionalFormatting>
  <conditionalFormatting sqref="O14:U23">
    <cfRule type="expression" dxfId="643" priority="8">
      <formula>COUNTIFS(祝日,O$11)=1</formula>
    </cfRule>
    <cfRule type="expression" dxfId="642" priority="9">
      <formula>WEEKDAY(O$11)=1</formula>
    </cfRule>
    <cfRule type="expression" dxfId="641" priority="10">
      <formula>WEEKDAY(O$11)=7</formula>
    </cfRule>
  </conditionalFormatting>
  <conditionalFormatting sqref="O29:U38">
    <cfRule type="expression" dxfId="640" priority="177">
      <formula>COUNTIFS(祝日,O$26)=1</formula>
    </cfRule>
    <cfRule type="expression" dxfId="639" priority="178">
      <formula>WEEKDAY(O$26)=1</formula>
    </cfRule>
    <cfRule type="expression" dxfId="638" priority="179">
      <formula>WEEKDAY(O$26)=7</formula>
    </cfRule>
  </conditionalFormatting>
  <conditionalFormatting sqref="O37:U38">
    <cfRule type="expression" dxfId="637" priority="460">
      <formula>COUNTIFS(祝日,O$11)=1</formula>
    </cfRule>
    <cfRule type="expression" dxfId="636" priority="461">
      <formula>WEEKDAY(O$11)=1</formula>
    </cfRule>
    <cfRule type="expression" dxfId="635" priority="462">
      <formula>WEEKDAY(O$11)=7</formula>
    </cfRule>
  </conditionalFormatting>
  <conditionalFormatting sqref="O44:U53">
    <cfRule type="expression" dxfId="634" priority="439">
      <formula>COUNTIFS(祝日,O$41)=1</formula>
    </cfRule>
    <cfRule type="expression" dxfId="633" priority="789">
      <formula>WEEKDAY(O$41)=1</formula>
    </cfRule>
    <cfRule type="expression" dxfId="632" priority="790">
      <formula>WEEKDAY(O$41)=7</formula>
    </cfRule>
  </conditionalFormatting>
  <conditionalFormatting sqref="O52:U53">
    <cfRule type="expression" dxfId="631" priority="440">
      <formula>WEEKDAY(O$11)=1</formula>
    </cfRule>
    <cfRule type="expression" dxfId="630" priority="441">
      <formula>WEEKDAY(O$11)=7</formula>
    </cfRule>
  </conditionalFormatting>
  <conditionalFormatting sqref="O59:U68">
    <cfRule type="expression" dxfId="629" priority="418">
      <formula>COUNTIFS(祝日,O$56)=1</formula>
    </cfRule>
    <cfRule type="expression" dxfId="628" priority="546">
      <formula>WEEKDAY(O$56)=1</formula>
    </cfRule>
    <cfRule type="expression" dxfId="627" priority="547">
      <formula>WEEKDAY(O$56)=7</formula>
    </cfRule>
  </conditionalFormatting>
  <conditionalFormatting sqref="O67:U68">
    <cfRule type="expression" dxfId="626" priority="419">
      <formula>WEEKDAY(O$11)=1</formula>
    </cfRule>
    <cfRule type="expression" dxfId="625" priority="420">
      <formula>WEEKDAY(O$11)=7</formula>
    </cfRule>
  </conditionalFormatting>
  <conditionalFormatting sqref="O74:U83">
    <cfRule type="expression" dxfId="624" priority="397">
      <formula>COUNTIFS(祝日,O$71)=1</formula>
    </cfRule>
    <cfRule type="expression" dxfId="623" priority="525">
      <formula>WEEKDAY(O$71)=1</formula>
    </cfRule>
    <cfRule type="expression" dxfId="622" priority="526">
      <formula>WEEKDAY(O$71)=7</formula>
    </cfRule>
  </conditionalFormatting>
  <conditionalFormatting sqref="O82:U83">
    <cfRule type="expression" dxfId="621" priority="398">
      <formula>WEEKDAY(O$11)=1</formula>
    </cfRule>
    <cfRule type="expression" dxfId="620" priority="399">
      <formula>WEEKDAY(O$11)=7</formula>
    </cfRule>
  </conditionalFormatting>
  <conditionalFormatting sqref="O89:U98">
    <cfRule type="expression" dxfId="619" priority="140">
      <formula>COUNTIFS(祝日,O$86)=1</formula>
    </cfRule>
    <cfRule type="expression" dxfId="618" priority="141">
      <formula>WEEKDAY(O$86)=1</formula>
    </cfRule>
    <cfRule type="expression" dxfId="617" priority="142">
      <formula>WEEKDAY(O$86)=7</formula>
    </cfRule>
  </conditionalFormatting>
  <conditionalFormatting sqref="O97:U98">
    <cfRule type="expression" dxfId="616" priority="144">
      <formula>WEEKDAY(O$11)=1</formula>
    </cfRule>
    <cfRule type="expression" dxfId="615" priority="145">
      <formula>WEEKDAY(O$11)=7</formula>
    </cfRule>
  </conditionalFormatting>
  <conditionalFormatting sqref="O104:U113">
    <cfRule type="expression" dxfId="614" priority="355">
      <formula>COUNTIFS(祝日,O$101)=1</formula>
    </cfRule>
    <cfRule type="expression" dxfId="613" priority="771">
      <formula>WEEKDAY(O$101)=1</formula>
    </cfRule>
    <cfRule type="expression" dxfId="612" priority="772">
      <formula>WEEKDAY(O$101)=7</formula>
    </cfRule>
  </conditionalFormatting>
  <conditionalFormatting sqref="O112:U113">
    <cfRule type="expression" dxfId="611" priority="356">
      <formula>WEEKDAY(O$11)=1</formula>
    </cfRule>
    <cfRule type="expression" dxfId="610" priority="357">
      <formula>WEEKDAY(O$11)=7</formula>
    </cfRule>
  </conditionalFormatting>
  <conditionalFormatting sqref="O119:U128">
    <cfRule type="expression" dxfId="609" priority="269">
      <formula>COUNTIFS(祝日,O$116)=1</formula>
    </cfRule>
    <cfRule type="expression" dxfId="608" priority="765">
      <formula>WEEKDAY(O$116)=1</formula>
    </cfRule>
    <cfRule type="expression" dxfId="607" priority="766">
      <formula>WEEKDAY(O$116)=7</formula>
    </cfRule>
  </conditionalFormatting>
  <conditionalFormatting sqref="O127:U128">
    <cfRule type="expression" dxfId="606" priority="270">
      <formula>WEEKDAY(O$11)=1</formula>
    </cfRule>
    <cfRule type="expression" dxfId="605" priority="271">
      <formula>WEEKDAY(O$11)=7</formula>
    </cfRule>
  </conditionalFormatting>
  <conditionalFormatting sqref="P30">
    <cfRule type="expression" dxfId="604" priority="174">
      <formula>COUNTIFS(祝日,P$26)=1</formula>
    </cfRule>
    <cfRule type="expression" dxfId="603" priority="175">
      <formula>WEEKDAY(P$26)=1</formula>
    </cfRule>
    <cfRule type="expression" dxfId="602" priority="176">
      <formula>WEEKDAY(P$26)=7</formula>
    </cfRule>
  </conditionalFormatting>
  <conditionalFormatting sqref="W14:X14">
    <cfRule type="expression" dxfId="601" priority="688">
      <formula>$C$30=""</formula>
    </cfRule>
  </conditionalFormatting>
  <conditionalFormatting sqref="W20:X20">
    <cfRule type="cellIs" dxfId="600" priority="689" operator="lessThan">
      <formula>0.285</formula>
    </cfRule>
  </conditionalFormatting>
  <conditionalFormatting sqref="W21:X23">
    <cfRule type="expression" dxfId="599" priority="330">
      <formula>W21="NG"</formula>
    </cfRule>
  </conditionalFormatting>
  <conditionalFormatting sqref="W29:X29">
    <cfRule type="expression" dxfId="598" priority="680">
      <formula>$C$30=""</formula>
    </cfRule>
  </conditionalFormatting>
  <conditionalFormatting sqref="W35:X35">
    <cfRule type="cellIs" dxfId="597" priority="687" operator="lessThan">
      <formula>0.285</formula>
    </cfRule>
  </conditionalFormatting>
  <conditionalFormatting sqref="W36:X38">
    <cfRule type="expression" dxfId="596" priority="323">
      <formula>W36="NG"</formula>
    </cfRule>
  </conditionalFormatting>
  <conditionalFormatting sqref="W44:X44">
    <cfRule type="expression" dxfId="595" priority="679">
      <formula>$C$30=""</formula>
    </cfRule>
  </conditionalFormatting>
  <conditionalFormatting sqref="W50:X50">
    <cfRule type="cellIs" dxfId="594" priority="686" operator="lessThan">
      <formula>0.285</formula>
    </cfRule>
  </conditionalFormatting>
  <conditionalFormatting sqref="W51:X53">
    <cfRule type="expression" dxfId="593" priority="316">
      <formula>W51="NG"</formula>
    </cfRule>
  </conditionalFormatting>
  <conditionalFormatting sqref="W59:X59">
    <cfRule type="expression" dxfId="592" priority="678">
      <formula>$C$30=""</formula>
    </cfRule>
  </conditionalFormatting>
  <conditionalFormatting sqref="W65:X65">
    <cfRule type="cellIs" dxfId="591" priority="685" operator="lessThan">
      <formula>0.285</formula>
    </cfRule>
  </conditionalFormatting>
  <conditionalFormatting sqref="W66:X68">
    <cfRule type="expression" dxfId="590" priority="309">
      <formula>W66="NG"</formula>
    </cfRule>
  </conditionalFormatting>
  <conditionalFormatting sqref="W74:X74">
    <cfRule type="expression" dxfId="589" priority="677">
      <formula>$C$30=""</formula>
    </cfRule>
  </conditionalFormatting>
  <conditionalFormatting sqref="W80:X80">
    <cfRule type="cellIs" dxfId="588" priority="684" operator="lessThan">
      <formula>0.285</formula>
    </cfRule>
  </conditionalFormatting>
  <conditionalFormatting sqref="W81:X83">
    <cfRule type="expression" dxfId="587" priority="302">
      <formula>W81="NG"</formula>
    </cfRule>
  </conditionalFormatting>
  <conditionalFormatting sqref="W89:X89">
    <cfRule type="expression" dxfId="586" priority="676">
      <formula>$C$30=""</formula>
    </cfRule>
  </conditionalFormatting>
  <conditionalFormatting sqref="W95:X95">
    <cfRule type="cellIs" dxfId="585" priority="683" operator="lessThan">
      <formula>0.285</formula>
    </cfRule>
  </conditionalFormatting>
  <conditionalFormatting sqref="W96:X98">
    <cfRule type="expression" dxfId="584" priority="295">
      <formula>W96="NG"</formula>
    </cfRule>
  </conditionalFormatting>
  <conditionalFormatting sqref="W104:X104">
    <cfRule type="expression" dxfId="583" priority="675">
      <formula>$C$30=""</formula>
    </cfRule>
  </conditionalFormatting>
  <conditionalFormatting sqref="W110:X110">
    <cfRule type="cellIs" dxfId="582" priority="682" operator="lessThan">
      <formula>0.285</formula>
    </cfRule>
  </conditionalFormatting>
  <conditionalFormatting sqref="W111:X113">
    <cfRule type="expression" dxfId="581" priority="288">
      <formula>W111="NG"</formula>
    </cfRule>
  </conditionalFormatting>
  <conditionalFormatting sqref="W119:X119">
    <cfRule type="expression" dxfId="580" priority="674">
      <formula>$C$30=""</formula>
    </cfRule>
  </conditionalFormatting>
  <conditionalFormatting sqref="W125:X125">
    <cfRule type="cellIs" dxfId="579" priority="681" operator="lessThan">
      <formula>0.285</formula>
    </cfRule>
  </conditionalFormatting>
  <conditionalFormatting sqref="W126:X128">
    <cfRule type="expression" dxfId="578" priority="249">
      <formula>W126="NG"</formula>
    </cfRule>
  </conditionalFormatting>
  <conditionalFormatting sqref="AB58:AC59">
    <cfRule type="expression" dxfId="577" priority="543">
      <formula>WEEKDAY(AB$56)=1</formula>
    </cfRule>
  </conditionalFormatting>
  <conditionalFormatting sqref="AB14:AH23">
    <cfRule type="expression" dxfId="576" priority="44">
      <formula>COUNTIFS(祝日,AB$11)=1</formula>
    </cfRule>
    <cfRule type="expression" dxfId="575" priority="45">
      <formula>WEEKDAY(AB$11)=1</formula>
    </cfRule>
    <cfRule type="expression" dxfId="574" priority="46">
      <formula>WEEKDAY(AB$11)=7</formula>
    </cfRule>
  </conditionalFormatting>
  <conditionalFormatting sqref="AB29:AH38">
    <cfRule type="expression" dxfId="573" priority="457">
      <formula>COUNTIFS(祝日,AB$26)=1</formula>
    </cfRule>
    <cfRule type="expression" dxfId="572" priority="700">
      <formula>WEEKDAY(AB$26)=1</formula>
    </cfRule>
    <cfRule type="expression" dxfId="571" priority="701">
      <formula>WEEKDAY(AB$26)=7</formula>
    </cfRule>
  </conditionalFormatting>
  <conditionalFormatting sqref="AB37:AH38">
    <cfRule type="expression" dxfId="570" priority="458">
      <formula>WEEKDAY(AB$11)=1</formula>
    </cfRule>
    <cfRule type="expression" dxfId="569" priority="459">
      <formula>WEEKDAY(AB$11)=7</formula>
    </cfRule>
  </conditionalFormatting>
  <conditionalFormatting sqref="AB44:AH53">
    <cfRule type="expression" dxfId="568" priority="436">
      <formula>COUNTIFS(祝日,AB$41)=1</formula>
    </cfRule>
    <cfRule type="expression" dxfId="567" priority="762">
      <formula>WEEKDAY(AB$41)=1</formula>
    </cfRule>
    <cfRule type="expression" dxfId="566" priority="763">
      <formula>WEEKDAY(AB$41)=7</formula>
    </cfRule>
  </conditionalFormatting>
  <conditionalFormatting sqref="AB52:AH53">
    <cfRule type="expression" dxfId="565" priority="437">
      <formula>WEEKDAY(AB$11)=1</formula>
    </cfRule>
    <cfRule type="expression" dxfId="564" priority="438">
      <formula>WEEKDAY(AB$11)=7</formula>
    </cfRule>
  </conditionalFormatting>
  <conditionalFormatting sqref="AB59:AH68">
    <cfRule type="expression" dxfId="563" priority="4">
      <formula>COUNTIFS(祝日,AB$56)=1</formula>
    </cfRule>
    <cfRule type="expression" dxfId="562" priority="5">
      <formula>WEEKDAY(AB$56)=1</formula>
    </cfRule>
    <cfRule type="expression" dxfId="561" priority="6">
      <formula>WEEKDAY(AB$56)=7</formula>
    </cfRule>
  </conditionalFormatting>
  <conditionalFormatting sqref="AB67:AH68">
    <cfRule type="expression" dxfId="560" priority="416">
      <formula>WEEKDAY(AB$11)=1</formula>
    </cfRule>
    <cfRule type="expression" dxfId="559" priority="417">
      <formula>WEEKDAY(AB$11)=7</formula>
    </cfRule>
  </conditionalFormatting>
  <conditionalFormatting sqref="AB74:AH83">
    <cfRule type="expression" dxfId="558" priority="394">
      <formula>COUNTIFS(祝日,AB$71)=1</formula>
    </cfRule>
    <cfRule type="expression" dxfId="557" priority="522">
      <formula>WEEKDAY(AB$71)=1</formula>
    </cfRule>
    <cfRule type="expression" dxfId="556" priority="523">
      <formula>WEEKDAY(AB$71)=7</formula>
    </cfRule>
  </conditionalFormatting>
  <conditionalFormatting sqref="AB82:AH83">
    <cfRule type="expression" dxfId="555" priority="395">
      <formula>WEEKDAY(AB$11)=1</formula>
    </cfRule>
    <cfRule type="expression" dxfId="554" priority="396">
      <formula>WEEKDAY(AB$11)=7</formula>
    </cfRule>
  </conditionalFormatting>
  <conditionalFormatting sqref="AB89:AH98">
    <cfRule type="expression" dxfId="553" priority="131">
      <formula>COUNTIFS(祝日,AB$86)=1</formula>
    </cfRule>
    <cfRule type="expression" dxfId="552" priority="132">
      <formula>WEEKDAY(AB$86)=1</formula>
    </cfRule>
    <cfRule type="expression" dxfId="551" priority="133">
      <formula>WEEKDAY(AB$86)=7</formula>
    </cfRule>
  </conditionalFormatting>
  <conditionalFormatting sqref="AB97:AH98">
    <cfRule type="expression" dxfId="550" priority="135">
      <formula>WEEKDAY(AB$11)=1</formula>
    </cfRule>
    <cfRule type="expression" dxfId="549" priority="136">
      <formula>WEEKDAY(AB$11)=7</formula>
    </cfRule>
  </conditionalFormatting>
  <conditionalFormatting sqref="AB104:AH111">
    <cfRule type="expression" dxfId="548" priority="750">
      <formula>WEEKDAY(AB$101)=1</formula>
    </cfRule>
    <cfRule type="expression" dxfId="547" priority="751">
      <formula>WEEKDAY(AB$101)=7</formula>
    </cfRule>
  </conditionalFormatting>
  <conditionalFormatting sqref="AB104:AH113">
    <cfRule type="expression" dxfId="546" priority="352">
      <formula>COUNTIFS(祝日,AB$101)=1</formula>
    </cfRule>
  </conditionalFormatting>
  <conditionalFormatting sqref="AB112:AH113">
    <cfRule type="expression" dxfId="545" priority="353">
      <formula>WEEKDAY(AB$11)=1</formula>
    </cfRule>
    <cfRule type="expression" dxfId="544" priority="354">
      <formula>WEEKDAY(AB$11)=7</formula>
    </cfRule>
  </conditionalFormatting>
  <conditionalFormatting sqref="AB119:AH128">
    <cfRule type="expression" dxfId="543" priority="266">
      <formula>COUNTIFS(祝日,AB$116)=1</formula>
    </cfRule>
    <cfRule type="expression" dxfId="542" priority="744">
      <formula>WEEKDAY(AB$116)=1</formula>
    </cfRule>
    <cfRule type="expression" dxfId="541" priority="745">
      <formula>WEEKDAY(AB$116)=7</formula>
    </cfRule>
  </conditionalFormatting>
  <conditionalFormatting sqref="AB127:AH128">
    <cfRule type="expression" dxfId="540" priority="267">
      <formula>WEEKDAY(AB$11)=1</formula>
    </cfRule>
    <cfRule type="expression" dxfId="539" priority="268">
      <formula>WEEKDAY(AB$11)=7</formula>
    </cfRule>
  </conditionalFormatting>
  <conditionalFormatting sqref="AJ14:AK14">
    <cfRule type="expression" dxfId="538" priority="672">
      <formula>$C$30=""</formula>
    </cfRule>
  </conditionalFormatting>
  <conditionalFormatting sqref="AJ20:AK20">
    <cfRule type="cellIs" dxfId="537" priority="673" operator="lessThan">
      <formula>0.285</formula>
    </cfRule>
  </conditionalFormatting>
  <conditionalFormatting sqref="AJ21:AK23">
    <cfRule type="expression" dxfId="536" priority="329">
      <formula>AJ21="NG"</formula>
    </cfRule>
  </conditionalFormatting>
  <conditionalFormatting sqref="AJ29:AK29">
    <cfRule type="expression" dxfId="535" priority="664">
      <formula>$C$30=""</formula>
    </cfRule>
  </conditionalFormatting>
  <conditionalFormatting sqref="AJ35:AK35">
    <cfRule type="cellIs" dxfId="534" priority="671" operator="lessThan">
      <formula>0.285</formula>
    </cfRule>
  </conditionalFormatting>
  <conditionalFormatting sqref="AJ36:AK38">
    <cfRule type="expression" dxfId="533" priority="322">
      <formula>AJ36="NG"</formula>
    </cfRule>
  </conditionalFormatting>
  <conditionalFormatting sqref="AJ44:AK44">
    <cfRule type="expression" dxfId="532" priority="663">
      <formula>$C$30=""</formula>
    </cfRule>
  </conditionalFormatting>
  <conditionalFormatting sqref="AJ50:AK50">
    <cfRule type="cellIs" dxfId="531" priority="670" operator="lessThan">
      <formula>0.285</formula>
    </cfRule>
  </conditionalFormatting>
  <conditionalFormatting sqref="AJ51:AK53">
    <cfRule type="expression" dxfId="530" priority="315">
      <formula>AJ51="NG"</formula>
    </cfRule>
  </conditionalFormatting>
  <conditionalFormatting sqref="AJ59:AK59">
    <cfRule type="expression" dxfId="529" priority="662">
      <formula>$C$30=""</formula>
    </cfRule>
  </conditionalFormatting>
  <conditionalFormatting sqref="AJ65:AK65">
    <cfRule type="cellIs" dxfId="528" priority="669" operator="lessThan">
      <formula>0.285</formula>
    </cfRule>
  </conditionalFormatting>
  <conditionalFormatting sqref="AJ66:AK68">
    <cfRule type="expression" dxfId="527" priority="308">
      <formula>AJ66="NG"</formula>
    </cfRule>
  </conditionalFormatting>
  <conditionalFormatting sqref="AJ74:AK74">
    <cfRule type="expression" dxfId="526" priority="661">
      <formula>$C$30=""</formula>
    </cfRule>
  </conditionalFormatting>
  <conditionalFormatting sqref="AJ80:AK80">
    <cfRule type="cellIs" dxfId="525" priority="668" operator="lessThan">
      <formula>0.285</formula>
    </cfRule>
  </conditionalFormatting>
  <conditionalFormatting sqref="AJ81:AK83">
    <cfRule type="expression" dxfId="524" priority="301">
      <formula>AJ81="NG"</formula>
    </cfRule>
  </conditionalFormatting>
  <conditionalFormatting sqref="AJ89:AK89">
    <cfRule type="expression" dxfId="523" priority="660">
      <formula>$C$30=""</formula>
    </cfRule>
  </conditionalFormatting>
  <conditionalFormatting sqref="AJ95:AK95">
    <cfRule type="cellIs" dxfId="522" priority="667" operator="lessThan">
      <formula>0.285</formula>
    </cfRule>
  </conditionalFormatting>
  <conditionalFormatting sqref="AJ96:AK98">
    <cfRule type="expression" dxfId="521" priority="294">
      <formula>AJ96="NG"</formula>
    </cfRule>
  </conditionalFormatting>
  <conditionalFormatting sqref="AJ104:AK104">
    <cfRule type="expression" dxfId="520" priority="659">
      <formula>$C$30=""</formula>
    </cfRule>
  </conditionalFormatting>
  <conditionalFormatting sqref="AJ110:AK110">
    <cfRule type="cellIs" dxfId="519" priority="666" operator="lessThan">
      <formula>0.285</formula>
    </cfRule>
  </conditionalFormatting>
  <conditionalFormatting sqref="AJ111:AK113">
    <cfRule type="expression" dxfId="518" priority="287">
      <formula>AJ111="NG"</formula>
    </cfRule>
  </conditionalFormatting>
  <conditionalFormatting sqref="AJ119:AK119">
    <cfRule type="expression" dxfId="517" priority="658">
      <formula>$C$30=""</formula>
    </cfRule>
  </conditionalFormatting>
  <conditionalFormatting sqref="AJ125:AK125">
    <cfRule type="cellIs" dxfId="516" priority="665" operator="lessThan">
      <formula>0.285</formula>
    </cfRule>
  </conditionalFormatting>
  <conditionalFormatting sqref="AJ126:AK128">
    <cfRule type="expression" dxfId="515" priority="248">
      <formula>AJ126="NG"</formula>
    </cfRule>
  </conditionalFormatting>
  <conditionalFormatting sqref="AN14:AT23">
    <cfRule type="expression" dxfId="514" priority="475">
      <formula>COUNTIFS(祝日,AN$11)=1</formula>
    </cfRule>
    <cfRule type="expression" dxfId="513" priority="476">
      <formula>WEEKDAY(AN$11)=1</formula>
    </cfRule>
    <cfRule type="expression" dxfId="512" priority="477">
      <formula>WEEKDAY(AN$11)=7</formula>
    </cfRule>
  </conditionalFormatting>
  <conditionalFormatting sqref="AN29:AT36">
    <cfRule type="expression" dxfId="511" priority="697">
      <formula>WEEKDAY(AN$26)=1</formula>
    </cfRule>
    <cfRule type="expression" dxfId="510" priority="698">
      <formula>WEEKDAY(AN$26)=7</formula>
    </cfRule>
  </conditionalFormatting>
  <conditionalFormatting sqref="AN29:AT38">
    <cfRule type="expression" dxfId="509" priority="454">
      <formula>COUNTIFS(祝日,AN$26)=1</formula>
    </cfRule>
  </conditionalFormatting>
  <conditionalFormatting sqref="AN37:AT38">
    <cfRule type="expression" dxfId="508" priority="455">
      <formula>WEEKDAY(AN$11)=1</formula>
    </cfRule>
    <cfRule type="expression" dxfId="507" priority="456">
      <formula>WEEKDAY(AN$11)=7</formula>
    </cfRule>
  </conditionalFormatting>
  <conditionalFormatting sqref="AN44:AT51">
    <cfRule type="expression" dxfId="506" priority="758">
      <formula>COUNTIFS(祝日,AN$41)=1</formula>
    </cfRule>
    <cfRule type="expression" dxfId="505" priority="759">
      <formula>WEEKDAY(AN$41)=1</formula>
    </cfRule>
    <cfRule type="expression" dxfId="504" priority="760">
      <formula>WEEKDAY(AN$41)=7</formula>
    </cfRule>
  </conditionalFormatting>
  <conditionalFormatting sqref="AN52:AT53">
    <cfRule type="expression" dxfId="503" priority="433">
      <formula>COUNTIFS(祝日,AN$11)=1</formula>
    </cfRule>
    <cfRule type="expression" dxfId="502" priority="434">
      <formula>WEEKDAY(AN$11)=1</formula>
    </cfRule>
    <cfRule type="expression" dxfId="501" priority="435">
      <formula>WEEKDAY(AN$11)=7</formula>
    </cfRule>
  </conditionalFormatting>
  <conditionalFormatting sqref="AN59:AT66">
    <cfRule type="expression" dxfId="500" priority="540">
      <formula>WEEKDAY(AN$56)=1</formula>
    </cfRule>
    <cfRule type="expression" dxfId="499" priority="541">
      <formula>WEEKDAY(AN$56)=7</formula>
    </cfRule>
  </conditionalFormatting>
  <conditionalFormatting sqref="AN59:AT68">
    <cfRule type="expression" dxfId="498" priority="412">
      <formula>COUNTIFS(祝日,AN$56)=1</formula>
    </cfRule>
  </conditionalFormatting>
  <conditionalFormatting sqref="AN67:AT68">
    <cfRule type="expression" dxfId="497" priority="413">
      <formula>WEEKDAY(AN$11)=1</formula>
    </cfRule>
    <cfRule type="expression" dxfId="496" priority="414">
      <formula>WEEKDAY(AN$11)=7</formula>
    </cfRule>
  </conditionalFormatting>
  <conditionalFormatting sqref="AN74:AT81">
    <cfRule type="expression" dxfId="495" priority="519">
      <formula>WEEKDAY(AN$71)=1</formula>
    </cfRule>
    <cfRule type="expression" dxfId="494" priority="520">
      <formula>WEEKDAY(AN$71)=7</formula>
    </cfRule>
  </conditionalFormatting>
  <conditionalFormatting sqref="AN74:AT83">
    <cfRule type="expression" dxfId="493" priority="391">
      <formula>COUNTIFS(祝日,AN$71)=1</formula>
    </cfRule>
  </conditionalFormatting>
  <conditionalFormatting sqref="AN82:AT83">
    <cfRule type="expression" dxfId="492" priority="392">
      <formula>WEEKDAY(AN$11)=1</formula>
    </cfRule>
    <cfRule type="expression" dxfId="491" priority="393">
      <formula>WEEKDAY(AN$11)=7</formula>
    </cfRule>
  </conditionalFormatting>
  <conditionalFormatting sqref="AN89:AT89">
    <cfRule type="expression" dxfId="490" priority="123">
      <formula>WEEKDAY(AN$26)=1</formula>
    </cfRule>
    <cfRule type="expression" dxfId="489" priority="124">
      <formula>WEEKDAY(AN$26)=7</formula>
    </cfRule>
  </conditionalFormatting>
  <conditionalFormatting sqref="AN89:AT98">
    <cfRule type="expression" dxfId="488" priority="122">
      <formula>COUNTIFS(祝日,AN$86)=1</formula>
    </cfRule>
  </conditionalFormatting>
  <conditionalFormatting sqref="AN90:AT96">
    <cfRule type="expression" dxfId="487" priority="129">
      <formula>WEEKDAY(AN$86)=1</formula>
    </cfRule>
    <cfRule type="expression" dxfId="486" priority="130">
      <formula>WEEKDAY(AN$86)=7</formula>
    </cfRule>
  </conditionalFormatting>
  <conditionalFormatting sqref="AN97:AT98">
    <cfRule type="expression" dxfId="485" priority="126">
      <formula>WEEKDAY(AN$11)=1</formula>
    </cfRule>
    <cfRule type="expression" dxfId="484" priority="127">
      <formula>WEEKDAY(AN$11)=7</formula>
    </cfRule>
  </conditionalFormatting>
  <conditionalFormatting sqref="AN104:AT111">
    <cfRule type="expression" dxfId="483" priority="746">
      <formula>COUNTIFS(祝日,AN$101)=1</formula>
    </cfRule>
    <cfRule type="expression" dxfId="482" priority="747">
      <formula>WEEKDAY(AN$101)=1</formula>
    </cfRule>
    <cfRule type="expression" dxfId="481" priority="748">
      <formula>WEEKDAY(AN$101)=7</formula>
    </cfRule>
  </conditionalFormatting>
  <conditionalFormatting sqref="AN112:AT113">
    <cfRule type="expression" dxfId="480" priority="349">
      <formula>COUNTIFS(祝日,AN$11)=1</formula>
    </cfRule>
    <cfRule type="expression" dxfId="479" priority="350">
      <formula>WEEKDAY(AN$11)=1</formula>
    </cfRule>
    <cfRule type="expression" dxfId="478" priority="351">
      <formula>WEEKDAY(AN$11)=7</formula>
    </cfRule>
  </conditionalFormatting>
  <conditionalFormatting sqref="AN119:AT126">
    <cfRule type="expression" dxfId="477" priority="741">
      <formula>WEEKDAY(AN$116)=1</formula>
    </cfRule>
    <cfRule type="expression" dxfId="476" priority="742">
      <formula>WEEKDAY(AN$116)=7</formula>
    </cfRule>
  </conditionalFormatting>
  <conditionalFormatting sqref="AN119:AT128">
    <cfRule type="expression" dxfId="475" priority="263">
      <formula>COUNTIFS(祝日,AN$116)=1</formula>
    </cfRule>
  </conditionalFormatting>
  <conditionalFormatting sqref="AN127:AT128">
    <cfRule type="expression" dxfId="474" priority="264">
      <formula>WEEKDAY(AN$11)=1</formula>
    </cfRule>
    <cfRule type="expression" dxfId="473" priority="265">
      <formula>WEEKDAY(AN$11)=7</formula>
    </cfRule>
  </conditionalFormatting>
  <conditionalFormatting sqref="AV14:AW14">
    <cfRule type="expression" dxfId="472" priority="656">
      <formula>$C$30=""</formula>
    </cfRule>
  </conditionalFormatting>
  <conditionalFormatting sqref="AV20:AW20">
    <cfRule type="cellIs" dxfId="471" priority="657" operator="lessThan">
      <formula>0.285</formula>
    </cfRule>
  </conditionalFormatting>
  <conditionalFormatting sqref="AV21:AW23">
    <cfRule type="expression" dxfId="470" priority="328">
      <formula>AV21="NG"</formula>
    </cfRule>
  </conditionalFormatting>
  <conditionalFormatting sqref="AV29:AW29">
    <cfRule type="expression" dxfId="469" priority="648">
      <formula>$C$30=""</formula>
    </cfRule>
  </conditionalFormatting>
  <conditionalFormatting sqref="AV35:AW35">
    <cfRule type="cellIs" dxfId="468" priority="655" operator="lessThan">
      <formula>0.285</formula>
    </cfRule>
  </conditionalFormatting>
  <conditionalFormatting sqref="AV36:AW38">
    <cfRule type="expression" dxfId="467" priority="321">
      <formula>AV36="NG"</formula>
    </cfRule>
  </conditionalFormatting>
  <conditionalFormatting sqref="AV44:AW44">
    <cfRule type="expression" dxfId="466" priority="647">
      <formula>$C$30=""</formula>
    </cfRule>
  </conditionalFormatting>
  <conditionalFormatting sqref="AV50:AW50">
    <cfRule type="cellIs" dxfId="465" priority="654" operator="lessThan">
      <formula>0.285</formula>
    </cfRule>
  </conditionalFormatting>
  <conditionalFormatting sqref="AV51:AW53">
    <cfRule type="expression" dxfId="464" priority="314">
      <formula>AV51="NG"</formula>
    </cfRule>
  </conditionalFormatting>
  <conditionalFormatting sqref="AV59:AW59">
    <cfRule type="expression" dxfId="463" priority="646">
      <formula>$C$30=""</formula>
    </cfRule>
  </conditionalFormatting>
  <conditionalFormatting sqref="AV65:AW65">
    <cfRule type="cellIs" dxfId="462" priority="653" operator="lessThan">
      <formula>0.285</formula>
    </cfRule>
  </conditionalFormatting>
  <conditionalFormatting sqref="AV66:AW68">
    <cfRule type="expression" dxfId="461" priority="307">
      <formula>AV66="NG"</formula>
    </cfRule>
  </conditionalFormatting>
  <conditionalFormatting sqref="AV74:AW74">
    <cfRule type="expression" dxfId="460" priority="645">
      <formula>$C$30=""</formula>
    </cfRule>
  </conditionalFormatting>
  <conditionalFormatting sqref="AV80:AW80">
    <cfRule type="cellIs" dxfId="459" priority="652" operator="lessThan">
      <formula>0.285</formula>
    </cfRule>
  </conditionalFormatting>
  <conditionalFormatting sqref="AV81:AW83">
    <cfRule type="expression" dxfId="458" priority="300">
      <formula>AV81="NG"</formula>
    </cfRule>
  </conditionalFormatting>
  <conditionalFormatting sqref="AV89:AW89">
    <cfRule type="expression" dxfId="457" priority="644">
      <formula>$C$30=""</formula>
    </cfRule>
  </conditionalFormatting>
  <conditionalFormatting sqref="AV95:AW95">
    <cfRule type="cellIs" dxfId="456" priority="651" operator="lessThan">
      <formula>0.285</formula>
    </cfRule>
  </conditionalFormatting>
  <conditionalFormatting sqref="AV96:AW98">
    <cfRule type="expression" dxfId="455" priority="293">
      <formula>AV96="NG"</formula>
    </cfRule>
  </conditionalFormatting>
  <conditionalFormatting sqref="AV104:AW104">
    <cfRule type="expression" dxfId="454" priority="643">
      <formula>$C$30=""</formula>
    </cfRule>
  </conditionalFormatting>
  <conditionalFormatting sqref="AV110:AW110">
    <cfRule type="cellIs" dxfId="453" priority="650" operator="lessThan">
      <formula>0.285</formula>
    </cfRule>
  </conditionalFormatting>
  <conditionalFormatting sqref="AV111:AW113">
    <cfRule type="expression" dxfId="452" priority="286">
      <formula>AV111="NG"</formula>
    </cfRule>
  </conditionalFormatting>
  <conditionalFormatting sqref="AV119:AW119">
    <cfRule type="expression" dxfId="451" priority="642">
      <formula>$C$30=""</formula>
    </cfRule>
  </conditionalFormatting>
  <conditionalFormatting sqref="AV125:AW125">
    <cfRule type="cellIs" dxfId="450" priority="649" operator="lessThan">
      <formula>0.285</formula>
    </cfRule>
  </conditionalFormatting>
  <conditionalFormatting sqref="AV126:AW128">
    <cfRule type="expression" dxfId="449" priority="247">
      <formula>AV126="NG"</formula>
    </cfRule>
  </conditionalFormatting>
  <conditionalFormatting sqref="BA14:BG23">
    <cfRule type="expression" dxfId="448" priority="472">
      <formula>COUNTIFS(祝日,BA$11)=1</formula>
    </cfRule>
    <cfRule type="expression" dxfId="447" priority="473">
      <formula>WEEKDAY(BA$11)=1</formula>
    </cfRule>
    <cfRule type="expression" dxfId="446" priority="474">
      <formula>WEEKDAY(BA$11)=7</formula>
    </cfRule>
  </conditionalFormatting>
  <conditionalFormatting sqref="BA29:BG36">
    <cfRule type="expression" dxfId="445" priority="694">
      <formula>WEEKDAY(BA$26)=1</formula>
    </cfRule>
    <cfRule type="expression" dxfId="444" priority="695">
      <formula>WEEKDAY(BA$26)=7</formula>
    </cfRule>
  </conditionalFormatting>
  <conditionalFormatting sqref="BA29:BG38">
    <cfRule type="expression" dxfId="443" priority="451">
      <formula>COUNTIFS(祝日,BA$26)=1</formula>
    </cfRule>
  </conditionalFormatting>
  <conditionalFormatting sqref="BA37:BG38">
    <cfRule type="expression" dxfId="442" priority="452">
      <formula>WEEKDAY(BA$11)=1</formula>
    </cfRule>
    <cfRule type="expression" dxfId="441" priority="453">
      <formula>WEEKDAY(BA$11)=7</formula>
    </cfRule>
  </conditionalFormatting>
  <conditionalFormatting sqref="BA44:BG51">
    <cfRule type="expression" dxfId="440" priority="738">
      <formula>WEEKDAY(BA$41)=1</formula>
    </cfRule>
    <cfRule type="expression" dxfId="439" priority="739">
      <formula>WEEKDAY(BA$41)=7</formula>
    </cfRule>
  </conditionalFormatting>
  <conditionalFormatting sqref="BA44:BG53">
    <cfRule type="expression" dxfId="438" priority="430">
      <formula>COUNTIFS(祝日,BA$41)=1</formula>
    </cfRule>
  </conditionalFormatting>
  <conditionalFormatting sqref="BA52:BG53">
    <cfRule type="expression" dxfId="437" priority="431">
      <formula>WEEKDAY(BA$11)=1</formula>
    </cfRule>
    <cfRule type="expression" dxfId="436" priority="432">
      <formula>WEEKDAY(BA$11)=7</formula>
    </cfRule>
  </conditionalFormatting>
  <conditionalFormatting sqref="BA59:BG66">
    <cfRule type="expression" dxfId="435" priority="537">
      <formula>WEEKDAY(BA$56)=1</formula>
    </cfRule>
    <cfRule type="expression" dxfId="434" priority="538">
      <formula>WEEKDAY(BA$56)=7</formula>
    </cfRule>
  </conditionalFormatting>
  <conditionalFormatting sqref="BA59:BG68">
    <cfRule type="expression" dxfId="433" priority="409">
      <formula>COUNTIFS(祝日,BA$56)=1</formula>
    </cfRule>
  </conditionalFormatting>
  <conditionalFormatting sqref="BA67:BG68">
    <cfRule type="expression" dxfId="432" priority="410">
      <formula>WEEKDAY(BA$11)=1</formula>
    </cfRule>
    <cfRule type="expression" dxfId="431" priority="411">
      <formula>WEEKDAY(BA$11)=7</formula>
    </cfRule>
  </conditionalFormatting>
  <conditionalFormatting sqref="BA74:BG81">
    <cfRule type="expression" dxfId="430" priority="516">
      <formula>WEEKDAY(BA$71)=1</formula>
    </cfRule>
    <cfRule type="expression" dxfId="429" priority="517">
      <formula>WEEKDAY(BA$71)=7</formula>
    </cfRule>
  </conditionalFormatting>
  <conditionalFormatting sqref="BA74:BG83">
    <cfRule type="expression" dxfId="428" priority="388">
      <formula>COUNTIFS(祝日,BA$71)=1</formula>
    </cfRule>
  </conditionalFormatting>
  <conditionalFormatting sqref="BA82:BG83">
    <cfRule type="expression" dxfId="427" priority="389">
      <formula>WEEKDAY(BA$11)=1</formula>
    </cfRule>
    <cfRule type="expression" dxfId="426" priority="390">
      <formula>WEEKDAY(BA$11)=7</formula>
    </cfRule>
  </conditionalFormatting>
  <conditionalFormatting sqref="BA89:BG89">
    <cfRule type="expression" dxfId="425" priority="114">
      <formula>WEEKDAY(BA$26)=1</formula>
    </cfRule>
    <cfRule type="expression" dxfId="424" priority="115">
      <formula>WEEKDAY(BA$26)=7</formula>
    </cfRule>
  </conditionalFormatting>
  <conditionalFormatting sqref="BA89:BG98">
    <cfRule type="expression" dxfId="423" priority="113">
      <formula>COUNTIFS(祝日,BA$86)=1</formula>
    </cfRule>
  </conditionalFormatting>
  <conditionalFormatting sqref="BA90:BG96">
    <cfRule type="expression" dxfId="422" priority="120">
      <formula>WEEKDAY(BA$86)=1</formula>
    </cfRule>
    <cfRule type="expression" dxfId="421" priority="121">
      <formula>WEEKDAY(BA$86)=7</formula>
    </cfRule>
  </conditionalFormatting>
  <conditionalFormatting sqref="BA97:BG98">
    <cfRule type="expression" dxfId="420" priority="117">
      <formula>WEEKDAY(BA$11)=1</formula>
    </cfRule>
    <cfRule type="expression" dxfId="419" priority="118">
      <formula>WEEKDAY(BA$11)=7</formula>
    </cfRule>
  </conditionalFormatting>
  <conditionalFormatting sqref="BA104:BG111">
    <cfRule type="expression" dxfId="418" priority="732">
      <formula>WEEKDAY(BA$101)=1</formula>
    </cfRule>
    <cfRule type="expression" dxfId="417" priority="733">
      <formula>WEEKDAY(BA$101)=7</formula>
    </cfRule>
  </conditionalFormatting>
  <conditionalFormatting sqref="BA104:BG113">
    <cfRule type="expression" dxfId="416" priority="346">
      <formula>COUNTIFS(祝日,BA$101)=1</formula>
    </cfRule>
  </conditionalFormatting>
  <conditionalFormatting sqref="BA112:BG113">
    <cfRule type="expression" dxfId="415" priority="347">
      <formula>WEEKDAY(BA$11)=1</formula>
    </cfRule>
    <cfRule type="expression" dxfId="414" priority="348">
      <formula>WEEKDAY(BA$11)=7</formula>
    </cfRule>
  </conditionalFormatting>
  <conditionalFormatting sqref="BA119:BG126">
    <cfRule type="expression" dxfId="413" priority="729">
      <formula>WEEKDAY(BA$116)=1</formula>
    </cfRule>
    <cfRule type="expression" dxfId="412" priority="730">
      <formula>WEEKDAY(BA$116)=7</formula>
    </cfRule>
  </conditionalFormatting>
  <conditionalFormatting sqref="BA119:BG128">
    <cfRule type="expression" dxfId="411" priority="260">
      <formula>COUNTIFS(祝日,BA$116)=1</formula>
    </cfRule>
  </conditionalFormatting>
  <conditionalFormatting sqref="BA127:BG128">
    <cfRule type="expression" dxfId="410" priority="261">
      <formula>WEEKDAY(BA$11)=1</formula>
    </cfRule>
    <cfRule type="expression" dxfId="409" priority="262">
      <formula>WEEKDAY(BA$11)=7</formula>
    </cfRule>
  </conditionalFormatting>
  <conditionalFormatting sqref="BI14:BJ14">
    <cfRule type="expression" dxfId="408" priority="640">
      <formula>$C$30=""</formula>
    </cfRule>
  </conditionalFormatting>
  <conditionalFormatting sqref="BI20:BJ20">
    <cfRule type="cellIs" dxfId="407" priority="641" operator="lessThan">
      <formula>0.285</formula>
    </cfRule>
  </conditionalFormatting>
  <conditionalFormatting sqref="BI21:BJ23">
    <cfRule type="expression" dxfId="406" priority="327">
      <formula>BI21="NG"</formula>
    </cfRule>
  </conditionalFormatting>
  <conditionalFormatting sqref="BI29:BJ29">
    <cfRule type="expression" dxfId="405" priority="632">
      <formula>$C$30=""</formula>
    </cfRule>
  </conditionalFormatting>
  <conditionalFormatting sqref="BI35:BJ35">
    <cfRule type="cellIs" dxfId="404" priority="639" operator="lessThan">
      <formula>0.285</formula>
    </cfRule>
  </conditionalFormatting>
  <conditionalFormatting sqref="BI36:BJ38">
    <cfRule type="expression" dxfId="403" priority="320">
      <formula>BI36="NG"</formula>
    </cfRule>
  </conditionalFormatting>
  <conditionalFormatting sqref="BI44:BJ44">
    <cfRule type="expression" dxfId="402" priority="631">
      <formula>$C$30=""</formula>
    </cfRule>
  </conditionalFormatting>
  <conditionalFormatting sqref="BI50:BJ50">
    <cfRule type="cellIs" dxfId="401" priority="638" operator="lessThan">
      <formula>0.285</formula>
    </cfRule>
  </conditionalFormatting>
  <conditionalFormatting sqref="BI51:BJ53">
    <cfRule type="expression" dxfId="400" priority="313">
      <formula>BI51="NG"</formula>
    </cfRule>
  </conditionalFormatting>
  <conditionalFormatting sqref="BI59:BJ59">
    <cfRule type="expression" dxfId="399" priority="630">
      <formula>$C$30=""</formula>
    </cfRule>
  </conditionalFormatting>
  <conditionalFormatting sqref="BI65:BJ65">
    <cfRule type="cellIs" dxfId="398" priority="637" operator="lessThan">
      <formula>0.285</formula>
    </cfRule>
  </conditionalFormatting>
  <conditionalFormatting sqref="BI66:BJ68">
    <cfRule type="expression" dxfId="397" priority="306">
      <formula>BI66="NG"</formula>
    </cfRule>
  </conditionalFormatting>
  <conditionalFormatting sqref="BI74:BJ74">
    <cfRule type="expression" dxfId="396" priority="629">
      <formula>$C$30=""</formula>
    </cfRule>
  </conditionalFormatting>
  <conditionalFormatting sqref="BI80:BJ80">
    <cfRule type="cellIs" dxfId="395" priority="636" operator="lessThan">
      <formula>0.285</formula>
    </cfRule>
  </conditionalFormatting>
  <conditionalFormatting sqref="BI81:BJ83">
    <cfRule type="expression" dxfId="394" priority="299">
      <formula>BI81="NG"</formula>
    </cfRule>
  </conditionalFormatting>
  <conditionalFormatting sqref="BI89:BJ89">
    <cfRule type="expression" dxfId="393" priority="628">
      <formula>$C$30=""</formula>
    </cfRule>
  </conditionalFormatting>
  <conditionalFormatting sqref="BI95:BJ95">
    <cfRule type="cellIs" dxfId="392" priority="635" operator="lessThan">
      <formula>0.285</formula>
    </cfRule>
  </conditionalFormatting>
  <conditionalFormatting sqref="BI96:BJ98">
    <cfRule type="expression" dxfId="391" priority="292">
      <formula>BI96="NG"</formula>
    </cfRule>
  </conditionalFormatting>
  <conditionalFormatting sqref="BI104:BJ104">
    <cfRule type="expression" dxfId="390" priority="627">
      <formula>$C$30=""</formula>
    </cfRule>
  </conditionalFormatting>
  <conditionalFormatting sqref="BI110:BJ110">
    <cfRule type="cellIs" dxfId="389" priority="634" operator="lessThan">
      <formula>0.285</formula>
    </cfRule>
  </conditionalFormatting>
  <conditionalFormatting sqref="BI111:BJ113">
    <cfRule type="expression" dxfId="388" priority="285">
      <formula>BI111="NG"</formula>
    </cfRule>
  </conditionalFormatting>
  <conditionalFormatting sqref="BI119:BJ119">
    <cfRule type="expression" dxfId="387" priority="626">
      <formula>$C$30=""</formula>
    </cfRule>
  </conditionalFormatting>
  <conditionalFormatting sqref="BI125:BJ125">
    <cfRule type="cellIs" dxfId="386" priority="633" operator="lessThan">
      <formula>0.285</formula>
    </cfRule>
  </conditionalFormatting>
  <conditionalFormatting sqref="BI126:BJ128">
    <cfRule type="expression" dxfId="385" priority="246">
      <formula>BI126="NG"</formula>
    </cfRule>
  </conditionalFormatting>
  <conditionalFormatting sqref="BM14:BS23">
    <cfRule type="expression" dxfId="384" priority="469">
      <formula>COUNTIFS(祝日,BM$11)=1</formula>
    </cfRule>
    <cfRule type="expression" dxfId="383" priority="470">
      <formula>WEEKDAY(BM$11)=1</formula>
    </cfRule>
    <cfRule type="expression" dxfId="382" priority="471">
      <formula>WEEKDAY(BM$11)=7</formula>
    </cfRule>
  </conditionalFormatting>
  <conditionalFormatting sqref="BM29:BS36">
    <cfRule type="expression" dxfId="381" priority="691">
      <formula>WEEKDAY(BM$26)=1</formula>
    </cfRule>
    <cfRule type="expression" dxfId="380" priority="692">
      <formula>WEEKDAY(BM$26)=7</formula>
    </cfRule>
  </conditionalFormatting>
  <conditionalFormatting sqref="BM29:BS38">
    <cfRule type="expression" dxfId="379" priority="448">
      <formula>COUNTIFS(祝日,BM$26)=1</formula>
    </cfRule>
  </conditionalFormatting>
  <conditionalFormatting sqref="BM37:BS38">
    <cfRule type="expression" dxfId="378" priority="449">
      <formula>WEEKDAY(BM$11)=1</formula>
    </cfRule>
    <cfRule type="expression" dxfId="377" priority="450">
      <formula>WEEKDAY(BM$11)=7</formula>
    </cfRule>
  </conditionalFormatting>
  <conditionalFormatting sqref="BM44:BS51">
    <cfRule type="expression" dxfId="376" priority="726">
      <formula>WEEKDAY(BM$41)=1</formula>
    </cfRule>
    <cfRule type="expression" dxfId="375" priority="727">
      <formula>WEEKDAY(BM$41)=7</formula>
    </cfRule>
  </conditionalFormatting>
  <conditionalFormatting sqref="BM44:BS53">
    <cfRule type="expression" dxfId="374" priority="427">
      <formula>COUNTIFS(祝日,BM$41)=1</formula>
    </cfRule>
  </conditionalFormatting>
  <conditionalFormatting sqref="BM52:BS53">
    <cfRule type="expression" dxfId="373" priority="428">
      <formula>WEEKDAY(BM$11)=1</formula>
    </cfRule>
    <cfRule type="expression" dxfId="372" priority="429">
      <formula>WEEKDAY(BM$11)=7</formula>
    </cfRule>
  </conditionalFormatting>
  <conditionalFormatting sqref="BM59:BS66">
    <cfRule type="expression" dxfId="371" priority="534">
      <formula>WEEKDAY(BM$56)=1</formula>
    </cfRule>
    <cfRule type="expression" dxfId="370" priority="535">
      <formula>WEEKDAY(BM$56)=7</formula>
    </cfRule>
  </conditionalFormatting>
  <conditionalFormatting sqref="BM59:BS68">
    <cfRule type="expression" dxfId="369" priority="406">
      <formula>COUNTIFS(祝日,BM$56)=1</formula>
    </cfRule>
  </conditionalFormatting>
  <conditionalFormatting sqref="BM67:BS68">
    <cfRule type="expression" dxfId="368" priority="407">
      <formula>WEEKDAY(BM$11)=1</formula>
    </cfRule>
    <cfRule type="expression" dxfId="367" priority="408">
      <formula>WEEKDAY(BM$11)=7</formula>
    </cfRule>
  </conditionalFormatting>
  <conditionalFormatting sqref="BM74:BS74">
    <cfRule type="expression" dxfId="366" priority="60">
      <formula>WEEKDAY(BM$26)=1</formula>
    </cfRule>
    <cfRule type="expression" dxfId="365" priority="61">
      <formula>WEEKDAY(BM$26)=7</formula>
    </cfRule>
  </conditionalFormatting>
  <conditionalFormatting sqref="BM74:BS83">
    <cfRule type="expression" dxfId="364" priority="59">
      <formula>COUNTIFS(祝日,BM$71)=1</formula>
    </cfRule>
  </conditionalFormatting>
  <conditionalFormatting sqref="BM75:BS81">
    <cfRule type="expression" dxfId="363" priority="66">
      <formula>WEEKDAY(BM$86)=1</formula>
    </cfRule>
    <cfRule type="expression" dxfId="362" priority="67">
      <formula>WEEKDAY(BM$86)=7</formula>
    </cfRule>
  </conditionalFormatting>
  <conditionalFormatting sqref="BM82:BS83">
    <cfRule type="expression" dxfId="361" priority="63">
      <formula>WEEKDAY(BM$11)=1</formula>
    </cfRule>
    <cfRule type="expression" dxfId="360" priority="64">
      <formula>WEEKDAY(BM$11)=7</formula>
    </cfRule>
  </conditionalFormatting>
  <conditionalFormatting sqref="BM89:BS89">
    <cfRule type="expression" dxfId="359" priority="105">
      <formula>WEEKDAY(BM$26)=1</formula>
    </cfRule>
    <cfRule type="expression" dxfId="358" priority="106">
      <formula>WEEKDAY(BM$26)=7</formula>
    </cfRule>
  </conditionalFormatting>
  <conditionalFormatting sqref="BM89:BS98">
    <cfRule type="expression" dxfId="357" priority="104">
      <formula>COUNTIFS(祝日,BM$86)=1</formula>
    </cfRule>
  </conditionalFormatting>
  <conditionalFormatting sqref="BM90:BS96">
    <cfRule type="expression" dxfId="356" priority="111">
      <formula>WEEKDAY(BM$86)=1</formula>
    </cfRule>
    <cfRule type="expression" dxfId="355" priority="112">
      <formula>WEEKDAY(BM$86)=7</formula>
    </cfRule>
  </conditionalFormatting>
  <conditionalFormatting sqref="BM97:BS98">
    <cfRule type="expression" dxfId="354" priority="108">
      <formula>WEEKDAY(BM$11)=1</formula>
    </cfRule>
    <cfRule type="expression" dxfId="353" priority="109">
      <formula>WEEKDAY(BM$11)=7</formula>
    </cfRule>
  </conditionalFormatting>
  <conditionalFormatting sqref="BM104:BS111">
    <cfRule type="expression" dxfId="352" priority="720">
      <formula>WEEKDAY(BM$101)=1</formula>
    </cfRule>
    <cfRule type="expression" dxfId="351" priority="721">
      <formula>WEEKDAY(BM$101)=7</formula>
    </cfRule>
  </conditionalFormatting>
  <conditionalFormatting sqref="BM104:BS113">
    <cfRule type="expression" dxfId="350" priority="343">
      <formula>COUNTIFS(祝日,BM$101)=1</formula>
    </cfRule>
  </conditionalFormatting>
  <conditionalFormatting sqref="BM112:BS113">
    <cfRule type="expression" dxfId="349" priority="344">
      <formula>WEEKDAY(BM$11)=1</formula>
    </cfRule>
    <cfRule type="expression" dxfId="348" priority="345">
      <formula>WEEKDAY(BM$11)=7</formula>
    </cfRule>
  </conditionalFormatting>
  <conditionalFormatting sqref="BM119:BS126">
    <cfRule type="expression" dxfId="347" priority="717">
      <formula>WEEKDAY(BM$116)=1</formula>
    </cfRule>
    <cfRule type="expression" dxfId="346" priority="718">
      <formula>WEEKDAY(BM$116)=7</formula>
    </cfRule>
  </conditionalFormatting>
  <conditionalFormatting sqref="BM119:BS128">
    <cfRule type="expression" dxfId="345" priority="257">
      <formula>COUNTIFS(祝日,BM$116)=1</formula>
    </cfRule>
  </conditionalFormatting>
  <conditionalFormatting sqref="BM127:BS128">
    <cfRule type="expression" dxfId="344" priority="258">
      <formula>WEEKDAY(BM$11)=1</formula>
    </cfRule>
    <cfRule type="expression" dxfId="343" priority="259">
      <formula>WEEKDAY(BM$11)=7</formula>
    </cfRule>
  </conditionalFormatting>
  <conditionalFormatting sqref="BU14:BV14">
    <cfRule type="expression" dxfId="342" priority="624">
      <formula>$C$30=""</formula>
    </cfRule>
  </conditionalFormatting>
  <conditionalFormatting sqref="BU20:BV20">
    <cfRule type="cellIs" dxfId="341" priority="625" operator="lessThan">
      <formula>0.285</formula>
    </cfRule>
  </conditionalFormatting>
  <conditionalFormatting sqref="BU21:BV23">
    <cfRule type="expression" dxfId="340" priority="326">
      <formula>BU21="NG"</formula>
    </cfRule>
  </conditionalFormatting>
  <conditionalFormatting sqref="BU29:BV29">
    <cfRule type="expression" dxfId="339" priority="616">
      <formula>$C$30=""</formula>
    </cfRule>
  </conditionalFormatting>
  <conditionalFormatting sqref="BU35:BV35">
    <cfRule type="cellIs" dxfId="338" priority="623" operator="lessThan">
      <formula>0.285</formula>
    </cfRule>
  </conditionalFormatting>
  <conditionalFormatting sqref="BU36:BV38">
    <cfRule type="expression" dxfId="337" priority="319">
      <formula>BU36="NG"</formula>
    </cfRule>
  </conditionalFormatting>
  <conditionalFormatting sqref="BU44:BV44">
    <cfRule type="expression" dxfId="336" priority="615">
      <formula>$C$30=""</formula>
    </cfRule>
  </conditionalFormatting>
  <conditionalFormatting sqref="BU50:BV50">
    <cfRule type="cellIs" dxfId="335" priority="622" operator="lessThan">
      <formula>0.285</formula>
    </cfRule>
  </conditionalFormatting>
  <conditionalFormatting sqref="BU51:BV53">
    <cfRule type="expression" dxfId="334" priority="312">
      <formula>BU51="NG"</formula>
    </cfRule>
  </conditionalFormatting>
  <conditionalFormatting sqref="BU59:BV59">
    <cfRule type="expression" dxfId="333" priority="614">
      <formula>$C$30=""</formula>
    </cfRule>
  </conditionalFormatting>
  <conditionalFormatting sqref="BU65:BV65">
    <cfRule type="cellIs" dxfId="332" priority="621" operator="lessThan">
      <formula>0.285</formula>
    </cfRule>
  </conditionalFormatting>
  <conditionalFormatting sqref="BU66:BV68">
    <cfRule type="expression" dxfId="331" priority="305">
      <formula>BU66="NG"</formula>
    </cfRule>
  </conditionalFormatting>
  <conditionalFormatting sqref="BU74:BV74">
    <cfRule type="expression" dxfId="330" priority="613">
      <formula>$C$30=""</formula>
    </cfRule>
  </conditionalFormatting>
  <conditionalFormatting sqref="BU80:BV80">
    <cfRule type="cellIs" dxfId="329" priority="620" operator="lessThan">
      <formula>0.285</formula>
    </cfRule>
  </conditionalFormatting>
  <conditionalFormatting sqref="BU81:BV83">
    <cfRule type="expression" dxfId="328" priority="298">
      <formula>BU81="NG"</formula>
    </cfRule>
  </conditionalFormatting>
  <conditionalFormatting sqref="BU89:BV89">
    <cfRule type="expression" dxfId="327" priority="612">
      <formula>$C$30=""</formula>
    </cfRule>
  </conditionalFormatting>
  <conditionalFormatting sqref="BU95:BV95">
    <cfRule type="cellIs" dxfId="326" priority="619" operator="lessThan">
      <formula>0.285</formula>
    </cfRule>
  </conditionalFormatting>
  <conditionalFormatting sqref="BU96:BV98">
    <cfRule type="expression" dxfId="325" priority="291">
      <formula>BU96="NG"</formula>
    </cfRule>
  </conditionalFormatting>
  <conditionalFormatting sqref="BU104:BV104">
    <cfRule type="expression" dxfId="324" priority="611">
      <formula>$C$30=""</formula>
    </cfRule>
  </conditionalFormatting>
  <conditionalFormatting sqref="BU110:BV110">
    <cfRule type="cellIs" dxfId="323" priority="618" operator="lessThan">
      <formula>0.285</formula>
    </cfRule>
  </conditionalFormatting>
  <conditionalFormatting sqref="BU111:BV113">
    <cfRule type="expression" dxfId="322" priority="284">
      <formula>BU111="NG"</formula>
    </cfRule>
  </conditionalFormatting>
  <conditionalFormatting sqref="BU119:BV119">
    <cfRule type="expression" dxfId="321" priority="610">
      <formula>$C$30=""</formula>
    </cfRule>
  </conditionalFormatting>
  <conditionalFormatting sqref="BU125:BV125">
    <cfRule type="cellIs" dxfId="320" priority="617" operator="lessThan">
      <formula>0.285</formula>
    </cfRule>
  </conditionalFormatting>
  <conditionalFormatting sqref="BU126:BV128">
    <cfRule type="expression" dxfId="319" priority="245">
      <formula>BU126="NG"</formula>
    </cfRule>
  </conditionalFormatting>
  <conditionalFormatting sqref="BZ14:CF23">
    <cfRule type="expression" dxfId="318" priority="466">
      <formula>COUNTIFS(祝日,BZ$11)=1</formula>
    </cfRule>
    <cfRule type="expression" dxfId="317" priority="467">
      <formula>WEEKDAY(BZ$11)=1</formula>
    </cfRule>
    <cfRule type="expression" dxfId="316" priority="468">
      <formula>WEEKDAY(BZ$11)=7</formula>
    </cfRule>
  </conditionalFormatting>
  <conditionalFormatting sqref="BZ29:CF36">
    <cfRule type="expression" dxfId="315" priority="584">
      <formula>WEEKDAY(BZ$26)=1</formula>
    </cfRule>
    <cfRule type="expression" dxfId="314" priority="585">
      <formula>WEEKDAY(BZ$26)=7</formula>
    </cfRule>
  </conditionalFormatting>
  <conditionalFormatting sqref="BZ29:CF38">
    <cfRule type="expression" dxfId="313" priority="445">
      <formula>COUNTIFS(祝日,BZ$26)=1</formula>
    </cfRule>
  </conditionalFormatting>
  <conditionalFormatting sqref="BZ37:CF38">
    <cfRule type="expression" dxfId="312" priority="446">
      <formula>WEEKDAY(BZ$11)=1</formula>
    </cfRule>
    <cfRule type="expression" dxfId="311" priority="447">
      <formula>WEEKDAY(BZ$11)=7</formula>
    </cfRule>
  </conditionalFormatting>
  <conditionalFormatting sqref="BZ44:CF51">
    <cfRule type="expression" dxfId="310" priority="608">
      <formula>WEEKDAY(BZ$41)=1</formula>
    </cfRule>
    <cfRule type="expression" dxfId="309" priority="609">
      <formula>WEEKDAY(BZ$41)=7</formula>
    </cfRule>
  </conditionalFormatting>
  <conditionalFormatting sqref="BZ44:CF53">
    <cfRule type="expression" dxfId="308" priority="424">
      <formula>COUNTIFS(祝日,BZ$41)=1</formula>
    </cfRule>
  </conditionalFormatting>
  <conditionalFormatting sqref="BZ52:CF53">
    <cfRule type="expression" dxfId="307" priority="425">
      <formula>WEEKDAY(BZ$11)=1</formula>
    </cfRule>
    <cfRule type="expression" dxfId="306" priority="426">
      <formula>WEEKDAY(BZ$11)=7</formula>
    </cfRule>
  </conditionalFormatting>
  <conditionalFormatting sqref="BZ59:CF66">
    <cfRule type="expression" dxfId="305" priority="531">
      <formula>WEEKDAY(BZ$56)=1</formula>
    </cfRule>
    <cfRule type="expression" dxfId="304" priority="532">
      <formula>WEEKDAY(BZ$56)=7</formula>
    </cfRule>
  </conditionalFormatting>
  <conditionalFormatting sqref="BZ59:CF68">
    <cfRule type="expression" dxfId="303" priority="403">
      <formula>COUNTIFS(祝日,BZ$56)=1</formula>
    </cfRule>
  </conditionalFormatting>
  <conditionalFormatting sqref="BZ67:CF68">
    <cfRule type="expression" dxfId="302" priority="404">
      <formula>WEEKDAY(BZ$11)=1</formula>
    </cfRule>
    <cfRule type="expression" dxfId="301" priority="405">
      <formula>WEEKDAY(BZ$11)=7</formula>
    </cfRule>
  </conditionalFormatting>
  <conditionalFormatting sqref="BZ74:CF74">
    <cfRule type="expression" dxfId="300" priority="69">
      <formula>WEEKDAY(BZ$26)=1</formula>
    </cfRule>
    <cfRule type="expression" dxfId="299" priority="70">
      <formula>WEEKDAY(BZ$26)=7</formula>
    </cfRule>
  </conditionalFormatting>
  <conditionalFormatting sqref="BZ74:CF75 BZ82:CF83">
    <cfRule type="expression" dxfId="298" priority="68">
      <formula>COUNTIFS(祝日,BZ$71)=1</formula>
    </cfRule>
  </conditionalFormatting>
  <conditionalFormatting sqref="BZ75:CF75">
    <cfRule type="expression" dxfId="297" priority="75">
      <formula>WEEKDAY(BZ$86)=1</formula>
    </cfRule>
    <cfRule type="expression" dxfId="296" priority="76">
      <formula>WEEKDAY(BZ$86)=7</formula>
    </cfRule>
  </conditionalFormatting>
  <conditionalFormatting sqref="BZ76:CF81">
    <cfRule type="expression" dxfId="295" priority="14">
      <formula>COUNTIFS(祝日,BZ$11)=1</formula>
    </cfRule>
  </conditionalFormatting>
  <conditionalFormatting sqref="BZ76:CF83">
    <cfRule type="expression" dxfId="294" priority="15">
      <formula>WEEKDAY(BZ$11)=1</formula>
    </cfRule>
    <cfRule type="expression" dxfId="293" priority="16">
      <formula>WEEKDAY(BZ$11)=7</formula>
    </cfRule>
  </conditionalFormatting>
  <conditionalFormatting sqref="BZ89:CF89">
    <cfRule type="expression" dxfId="292" priority="96">
      <formula>WEEKDAY(BZ$26)=1</formula>
    </cfRule>
    <cfRule type="expression" dxfId="291" priority="97">
      <formula>WEEKDAY(BZ$26)=7</formula>
    </cfRule>
  </conditionalFormatting>
  <conditionalFormatting sqref="BZ89:CF98">
    <cfRule type="expression" dxfId="290" priority="95">
      <formula>COUNTIFS(祝日,BZ$86)=1</formula>
    </cfRule>
  </conditionalFormatting>
  <conditionalFormatting sqref="BZ90:CF96">
    <cfRule type="expression" dxfId="289" priority="102">
      <formula>WEEKDAY(BZ$86)=1</formula>
    </cfRule>
    <cfRule type="expression" dxfId="288" priority="103">
      <formula>WEEKDAY(BZ$86)=7</formula>
    </cfRule>
  </conditionalFormatting>
  <conditionalFormatting sqref="BZ97:CF98">
    <cfRule type="expression" dxfId="287" priority="99">
      <formula>WEEKDAY(BZ$11)=1</formula>
    </cfRule>
    <cfRule type="expression" dxfId="286" priority="100">
      <formula>WEEKDAY(BZ$11)=7</formula>
    </cfRule>
  </conditionalFormatting>
  <conditionalFormatting sqref="BZ104:CF111">
    <cfRule type="expression" dxfId="285" priority="602">
      <formula>WEEKDAY(BZ$101)=1</formula>
    </cfRule>
    <cfRule type="expression" dxfId="284" priority="603">
      <formula>WEEKDAY(BZ$101)=7</formula>
    </cfRule>
  </conditionalFormatting>
  <conditionalFormatting sqref="BZ104:CF113">
    <cfRule type="expression" dxfId="283" priority="340">
      <formula>COUNTIFS(祝日,BZ$101)=1</formula>
    </cfRule>
  </conditionalFormatting>
  <conditionalFormatting sqref="BZ112:CF113">
    <cfRule type="expression" dxfId="282" priority="341">
      <formula>WEEKDAY(BZ$11)=1</formula>
    </cfRule>
    <cfRule type="expression" dxfId="281" priority="342">
      <formula>WEEKDAY(BZ$11)=7</formula>
    </cfRule>
  </conditionalFormatting>
  <conditionalFormatting sqref="BZ119:CF126">
    <cfRule type="expression" dxfId="280" priority="599">
      <formula>WEEKDAY(BZ$116)=1</formula>
    </cfRule>
    <cfRule type="expression" dxfId="279" priority="600">
      <formula>WEEKDAY(BZ$116)=7</formula>
    </cfRule>
  </conditionalFormatting>
  <conditionalFormatting sqref="BZ119:CF128">
    <cfRule type="expression" dxfId="278" priority="254">
      <formula>COUNTIFS(祝日,BZ$116)=1</formula>
    </cfRule>
  </conditionalFormatting>
  <conditionalFormatting sqref="BZ127:CF128">
    <cfRule type="expression" dxfId="277" priority="255">
      <formula>WEEKDAY(BZ$11)=1</formula>
    </cfRule>
    <cfRule type="expression" dxfId="276" priority="256">
      <formula>WEEKDAY(BZ$11)=7</formula>
    </cfRule>
  </conditionalFormatting>
  <conditionalFormatting sqref="CH14:CI14">
    <cfRule type="expression" dxfId="275" priority="578">
      <formula>$C$30=""</formula>
    </cfRule>
  </conditionalFormatting>
  <conditionalFormatting sqref="CH20:CI20">
    <cfRule type="cellIs" dxfId="274" priority="579" operator="lessThan">
      <formula>0.285</formula>
    </cfRule>
  </conditionalFormatting>
  <conditionalFormatting sqref="CH21:CI23">
    <cfRule type="expression" dxfId="273" priority="325">
      <formula>CH21="NG"</formula>
    </cfRule>
  </conditionalFormatting>
  <conditionalFormatting sqref="CH29:CI29">
    <cfRule type="expression" dxfId="272" priority="570">
      <formula>$C$30=""</formula>
    </cfRule>
  </conditionalFormatting>
  <conditionalFormatting sqref="CH35:CI35">
    <cfRule type="cellIs" dxfId="271" priority="577" operator="lessThan">
      <formula>0.285</formula>
    </cfRule>
  </conditionalFormatting>
  <conditionalFormatting sqref="CH36:CI38">
    <cfRule type="expression" dxfId="270" priority="318">
      <formula>CH36="NG"</formula>
    </cfRule>
  </conditionalFormatting>
  <conditionalFormatting sqref="CH44:CI44">
    <cfRule type="expression" dxfId="269" priority="569">
      <formula>$C$30=""</formula>
    </cfRule>
  </conditionalFormatting>
  <conditionalFormatting sqref="CH50:CI50">
    <cfRule type="cellIs" dxfId="268" priority="576" operator="lessThan">
      <formula>0.285</formula>
    </cfRule>
  </conditionalFormatting>
  <conditionalFormatting sqref="CH51:CI53">
    <cfRule type="expression" dxfId="267" priority="311">
      <formula>CH51="NG"</formula>
    </cfRule>
  </conditionalFormatting>
  <conditionalFormatting sqref="CH59:CI59">
    <cfRule type="expression" dxfId="266" priority="568">
      <formula>$C$30=""</formula>
    </cfRule>
  </conditionalFormatting>
  <conditionalFormatting sqref="CH65:CI65">
    <cfRule type="cellIs" dxfId="265" priority="575" operator="lessThan">
      <formula>0.285</formula>
    </cfRule>
  </conditionalFormatting>
  <conditionalFormatting sqref="CH66:CI68">
    <cfRule type="expression" dxfId="264" priority="304">
      <formula>CH66="NG"</formula>
    </cfRule>
  </conditionalFormatting>
  <conditionalFormatting sqref="CH74:CI74">
    <cfRule type="expression" dxfId="263" priority="567">
      <formula>$C$30=""</formula>
    </cfRule>
  </conditionalFormatting>
  <conditionalFormatting sqref="CH80:CI80">
    <cfRule type="cellIs" dxfId="262" priority="574" operator="lessThan">
      <formula>0.285</formula>
    </cfRule>
  </conditionalFormatting>
  <conditionalFormatting sqref="CH81:CI83">
    <cfRule type="expression" dxfId="261" priority="297">
      <formula>CH81="NG"</formula>
    </cfRule>
  </conditionalFormatting>
  <conditionalFormatting sqref="CH89:CI89">
    <cfRule type="expression" dxfId="260" priority="566">
      <formula>$C$30=""</formula>
    </cfRule>
  </conditionalFormatting>
  <conditionalFormatting sqref="CH95:CI95">
    <cfRule type="cellIs" dxfId="259" priority="573" operator="lessThan">
      <formula>0.285</formula>
    </cfRule>
  </conditionalFormatting>
  <conditionalFormatting sqref="CH96:CI98">
    <cfRule type="expression" dxfId="258" priority="290">
      <formula>CH96="NG"</formula>
    </cfRule>
  </conditionalFormatting>
  <conditionalFormatting sqref="CH104:CI104">
    <cfRule type="expression" dxfId="257" priority="565">
      <formula>$C$30=""</formula>
    </cfRule>
  </conditionalFormatting>
  <conditionalFormatting sqref="CH110:CI110">
    <cfRule type="cellIs" dxfId="256" priority="572" operator="lessThan">
      <formula>0.285</formula>
    </cfRule>
  </conditionalFormatting>
  <conditionalFormatting sqref="CH111:CI113">
    <cfRule type="expression" dxfId="255" priority="283">
      <formula>CH111="NG"</formula>
    </cfRule>
  </conditionalFormatting>
  <conditionalFormatting sqref="CH119:CI119">
    <cfRule type="expression" dxfId="254" priority="564">
      <formula>$C$30=""</formula>
    </cfRule>
  </conditionalFormatting>
  <conditionalFormatting sqref="CH125:CI125">
    <cfRule type="cellIs" dxfId="253" priority="571" operator="lessThan">
      <formula>0.285</formula>
    </cfRule>
  </conditionalFormatting>
  <conditionalFormatting sqref="CH126:CI128">
    <cfRule type="expression" dxfId="252" priority="244">
      <formula>CH126="NG"</formula>
    </cfRule>
  </conditionalFormatting>
  <conditionalFormatting sqref="CL76:CL78 CN76:CR78 CL79:CR81">
    <cfRule type="expression" dxfId="251" priority="11">
      <formula>COUNTIFS(祝日,CL$11)=1</formula>
    </cfRule>
  </conditionalFormatting>
  <conditionalFormatting sqref="CL76:CL78 CN76:CR78 CL79:CR83">
    <cfRule type="expression" dxfId="250" priority="12">
      <formula>WEEKDAY(CL$11)=1</formula>
    </cfRule>
    <cfRule type="expression" dxfId="249" priority="13">
      <formula>WEEKDAY(CL$11)=7</formula>
    </cfRule>
  </conditionalFormatting>
  <conditionalFormatting sqref="CL14:CR23">
    <cfRule type="expression" dxfId="248" priority="463">
      <formula>COUNTIFS(祝日,CL$11)=1</formula>
    </cfRule>
    <cfRule type="expression" dxfId="247" priority="464">
      <formula>WEEKDAY(CL$11)=1</formula>
    </cfRule>
    <cfRule type="expression" dxfId="246" priority="465">
      <formula>WEEKDAY(CL$11)=7</formula>
    </cfRule>
  </conditionalFormatting>
  <conditionalFormatting sqref="CL29:CR36">
    <cfRule type="expression" dxfId="245" priority="581">
      <formula>WEEKDAY(CL$26)=1</formula>
    </cfRule>
    <cfRule type="expression" dxfId="244" priority="582">
      <formula>WEEKDAY(CL$26)=7</formula>
    </cfRule>
  </conditionalFormatting>
  <conditionalFormatting sqref="CL29:CR38">
    <cfRule type="expression" dxfId="243" priority="442">
      <formula>COUNTIFS(祝日,CL$26)=1</formula>
    </cfRule>
  </conditionalFormatting>
  <conditionalFormatting sqref="CL37:CR38">
    <cfRule type="expression" dxfId="242" priority="443">
      <formula>WEEKDAY(CL$11)=1</formula>
    </cfRule>
    <cfRule type="expression" dxfId="241" priority="444">
      <formula>WEEKDAY(CL$11)=7</formula>
    </cfRule>
  </conditionalFormatting>
  <conditionalFormatting sqref="CL44:CR51">
    <cfRule type="expression" dxfId="240" priority="596">
      <formula>WEEKDAY(CL$41)=1</formula>
    </cfRule>
    <cfRule type="expression" dxfId="239" priority="597">
      <formula>WEEKDAY(CL$41)=7</formula>
    </cfRule>
  </conditionalFormatting>
  <conditionalFormatting sqref="CL44:CR53">
    <cfRule type="expression" dxfId="238" priority="421">
      <formula>COUNTIFS(祝日,CL$41)=1</formula>
    </cfRule>
  </conditionalFormatting>
  <conditionalFormatting sqref="CL52:CR53">
    <cfRule type="expression" dxfId="237" priority="422">
      <formula>WEEKDAY(CL$11)=1</formula>
    </cfRule>
    <cfRule type="expression" dxfId="236" priority="423">
      <formula>WEEKDAY(CL$11)=7</formula>
    </cfRule>
  </conditionalFormatting>
  <conditionalFormatting sqref="CL59:CR66">
    <cfRule type="expression" dxfId="235" priority="528">
      <formula>WEEKDAY(CL$56)=1</formula>
    </cfRule>
    <cfRule type="expression" dxfId="234" priority="529">
      <formula>WEEKDAY(CL$56)=7</formula>
    </cfRule>
  </conditionalFormatting>
  <conditionalFormatting sqref="CL59:CR68">
    <cfRule type="expression" dxfId="233" priority="400">
      <formula>COUNTIFS(祝日,CL$56)=1</formula>
    </cfRule>
  </conditionalFormatting>
  <conditionalFormatting sqref="CL67:CR68">
    <cfRule type="expression" dxfId="232" priority="401">
      <formula>WEEKDAY(CL$11)=1</formula>
    </cfRule>
    <cfRule type="expression" dxfId="231" priority="402">
      <formula>WEEKDAY(CL$11)=7</formula>
    </cfRule>
  </conditionalFormatting>
  <conditionalFormatting sqref="CL74:CR74">
    <cfRule type="expression" dxfId="230" priority="78">
      <formula>WEEKDAY(CL$26)=1</formula>
    </cfRule>
    <cfRule type="expression" dxfId="229" priority="79">
      <formula>WEEKDAY(CL$26)=7</formula>
    </cfRule>
  </conditionalFormatting>
  <conditionalFormatting sqref="CL74:CR75 CL82:CR83">
    <cfRule type="expression" dxfId="228" priority="77">
      <formula>COUNTIFS(祝日,CL$71)=1</formula>
    </cfRule>
  </conditionalFormatting>
  <conditionalFormatting sqref="CL75:CR75">
    <cfRule type="expression" dxfId="227" priority="84">
      <formula>WEEKDAY(CL$86)=1</formula>
    </cfRule>
    <cfRule type="expression" dxfId="226" priority="85">
      <formula>WEEKDAY(CL$86)=7</formula>
    </cfRule>
  </conditionalFormatting>
  <conditionalFormatting sqref="CL89:CR89">
    <cfRule type="expression" dxfId="225" priority="87">
      <formula>WEEKDAY(CL$26)=1</formula>
    </cfRule>
    <cfRule type="expression" dxfId="224" priority="88">
      <formula>WEEKDAY(CL$26)=7</formula>
    </cfRule>
  </conditionalFormatting>
  <conditionalFormatting sqref="CL89:CR98">
    <cfRule type="expression" dxfId="223" priority="86">
      <formula>COUNTIFS(祝日,CL$86)=1</formula>
    </cfRule>
  </conditionalFormatting>
  <conditionalFormatting sqref="CL90:CR96">
    <cfRule type="expression" dxfId="222" priority="93">
      <formula>WEEKDAY(CL$86)=1</formula>
    </cfRule>
    <cfRule type="expression" dxfId="221" priority="94">
      <formula>WEEKDAY(CL$86)=7</formula>
    </cfRule>
  </conditionalFormatting>
  <conditionalFormatting sqref="CL97:CR98">
    <cfRule type="expression" dxfId="220" priority="90">
      <formula>WEEKDAY(CL$11)=1</formula>
    </cfRule>
    <cfRule type="expression" dxfId="219" priority="91">
      <formula>WEEKDAY(CL$11)=7</formula>
    </cfRule>
  </conditionalFormatting>
  <conditionalFormatting sqref="CL104:CR111">
    <cfRule type="expression" dxfId="218" priority="590">
      <formula>WEEKDAY(CL$101)=1</formula>
    </cfRule>
    <cfRule type="expression" dxfId="217" priority="591">
      <formula>WEEKDAY(CL$101)=7</formula>
    </cfRule>
  </conditionalFormatting>
  <conditionalFormatting sqref="CL104:CR113">
    <cfRule type="expression" dxfId="216" priority="337">
      <formula>COUNTIFS(祝日,CL$101)=1</formula>
    </cfRule>
  </conditionalFormatting>
  <conditionalFormatting sqref="CL112:CR113">
    <cfRule type="expression" dxfId="215" priority="338">
      <formula>WEEKDAY(CL$11)=1</formula>
    </cfRule>
    <cfRule type="expression" dxfId="214" priority="339">
      <formula>WEEKDAY(CL$11)=7</formula>
    </cfRule>
  </conditionalFormatting>
  <conditionalFormatting sqref="CL119:CR126">
    <cfRule type="expression" dxfId="213" priority="587">
      <formula>WEEKDAY(CL$116)=1</formula>
    </cfRule>
    <cfRule type="expression" dxfId="212" priority="588">
      <formula>WEEKDAY(CL$116)=7</formula>
    </cfRule>
  </conditionalFormatting>
  <conditionalFormatting sqref="CL119:CR128">
    <cfRule type="expression" dxfId="211" priority="251">
      <formula>COUNTIFS(祝日,CL$116)=1</formula>
    </cfRule>
  </conditionalFormatting>
  <conditionalFormatting sqref="CL127:CR128">
    <cfRule type="expression" dxfId="210" priority="252">
      <formula>WEEKDAY(CL$11)=1</formula>
    </cfRule>
    <cfRule type="expression" dxfId="209" priority="253">
      <formula>WEEKDAY(CL$11)=7</formula>
    </cfRule>
  </conditionalFormatting>
  <conditionalFormatting sqref="CM74:CM83">
    <cfRule type="expression" dxfId="208" priority="1">
      <formula>COUNTIFS(祝日,CM$71)=1</formula>
    </cfRule>
    <cfRule type="expression" dxfId="207" priority="2">
      <formula>WEEKDAY(CM$71)=1</formula>
    </cfRule>
    <cfRule type="expression" dxfId="206" priority="3">
      <formula>WEEKDAY(CM$71)=7</formula>
    </cfRule>
  </conditionalFormatting>
  <conditionalFormatting sqref="CT14:CU14">
    <cfRule type="expression" dxfId="205" priority="562">
      <formula>$C$30=""</formula>
    </cfRule>
  </conditionalFormatting>
  <conditionalFormatting sqref="CT20:CU20">
    <cfRule type="cellIs" dxfId="204" priority="563" operator="lessThan">
      <formula>0.285</formula>
    </cfRule>
  </conditionalFormatting>
  <conditionalFormatting sqref="CT21:CU23">
    <cfRule type="expression" dxfId="203" priority="324">
      <formula>CT21="NG"</formula>
    </cfRule>
  </conditionalFormatting>
  <conditionalFormatting sqref="CT29:CU29">
    <cfRule type="expression" dxfId="202" priority="554">
      <formula>$C$30=""</formula>
    </cfRule>
  </conditionalFormatting>
  <conditionalFormatting sqref="CT35:CU35">
    <cfRule type="cellIs" dxfId="201" priority="561" operator="lessThan">
      <formula>0.285</formula>
    </cfRule>
  </conditionalFormatting>
  <conditionalFormatting sqref="CT36:CU38">
    <cfRule type="expression" dxfId="200" priority="317">
      <formula>CT36="NG"</formula>
    </cfRule>
  </conditionalFormatting>
  <conditionalFormatting sqref="CT44:CU44">
    <cfRule type="expression" dxfId="199" priority="553">
      <formula>$C$30=""</formula>
    </cfRule>
  </conditionalFormatting>
  <conditionalFormatting sqref="CT50:CU50">
    <cfRule type="cellIs" dxfId="198" priority="560" operator="lessThan">
      <formula>0.285</formula>
    </cfRule>
  </conditionalFormatting>
  <conditionalFormatting sqref="CT51:CU53">
    <cfRule type="expression" dxfId="197" priority="310">
      <formula>CT51="NG"</formula>
    </cfRule>
  </conditionalFormatting>
  <conditionalFormatting sqref="CT59:CU59">
    <cfRule type="expression" dxfId="196" priority="552">
      <formula>$C$30=""</formula>
    </cfRule>
  </conditionalFormatting>
  <conditionalFormatting sqref="CT65:CU65">
    <cfRule type="cellIs" dxfId="195" priority="559" operator="lessThan">
      <formula>0.285</formula>
    </cfRule>
  </conditionalFormatting>
  <conditionalFormatting sqref="CT66:CU68">
    <cfRule type="expression" dxfId="194" priority="303">
      <formula>CT66="NG"</formula>
    </cfRule>
  </conditionalFormatting>
  <conditionalFormatting sqref="CT74:CU74">
    <cfRule type="expression" dxfId="193" priority="551">
      <formula>$C$30=""</formula>
    </cfRule>
  </conditionalFormatting>
  <conditionalFormatting sqref="CT80:CU80">
    <cfRule type="cellIs" dxfId="192" priority="558" operator="lessThan">
      <formula>0.285</formula>
    </cfRule>
  </conditionalFormatting>
  <conditionalFormatting sqref="CT81:CU83">
    <cfRule type="expression" dxfId="191" priority="296">
      <formula>CT81="NG"</formula>
    </cfRule>
  </conditionalFormatting>
  <conditionalFormatting sqref="CT89:CU89">
    <cfRule type="expression" dxfId="190" priority="550">
      <formula>$C$30=""</formula>
    </cfRule>
  </conditionalFormatting>
  <conditionalFormatting sqref="CT95:CU95">
    <cfRule type="cellIs" dxfId="189" priority="557" operator="lessThan">
      <formula>0.285</formula>
    </cfRule>
  </conditionalFormatting>
  <conditionalFormatting sqref="CT96:CU98">
    <cfRule type="expression" dxfId="188" priority="289">
      <formula>CT96="NG"</formula>
    </cfRule>
  </conditionalFormatting>
  <conditionalFormatting sqref="CT104:CU104">
    <cfRule type="expression" dxfId="187" priority="549">
      <formula>$C$30=""</formula>
    </cfRule>
  </conditionalFormatting>
  <conditionalFormatting sqref="CT110:CU110">
    <cfRule type="cellIs" dxfId="186" priority="556" operator="lessThan">
      <formula>0.285</formula>
    </cfRule>
  </conditionalFormatting>
  <conditionalFormatting sqref="CT111:CU113">
    <cfRule type="expression" dxfId="185" priority="282">
      <formula>CT111="NG"</formula>
    </cfRule>
  </conditionalFormatting>
  <conditionalFormatting sqref="CT119:CU119">
    <cfRule type="expression" dxfId="184" priority="548">
      <formula>$C$30=""</formula>
    </cfRule>
  </conditionalFormatting>
  <conditionalFormatting sqref="CT125:CU125">
    <cfRule type="cellIs" dxfId="183" priority="555" operator="lessThan">
      <formula>0.285</formula>
    </cfRule>
  </conditionalFormatting>
  <conditionalFormatting sqref="CT126:CU128">
    <cfRule type="expression" dxfId="182" priority="243">
      <formula>CT126="NG"</formula>
    </cfRule>
  </conditionalFormatting>
  <dataValidations count="6">
    <dataValidation type="list" allowBlank="1" showInputMessage="1" showErrorMessage="1" sqref="CL80:CL81 BZ65:BZ66 BM95:BS96 AB95:AH96 CE95:CE96 AB35:AH36 BM80:BS81 AN80:AT81 BA80:BG81 CL65:CL66 AN95:AT96 BA95:BG96 CL50:CL51 BA65:BG66 BM65:BS66 BF20:BF21 BA20:BA21 BR20:BR21 BM20:BM21 CQ125:CQ126 AN35:AT36 BA35:BG36 BM35:BS36 O35:U36 AB65:AH66 AN65:AT66 CE20:CE21 BZ20:BZ21 CL20:CL21 BZ35:BZ36 BZ80:BZ81 CQ20:CQ21 CE35:CE36 CQ35:CQ36 CL35:CL36 CE50:CE51 BZ50:BZ51 CQ50:CQ51 CE65:CE66 CQ65:CQ66 CE80:CE81 CQ80:CQ81 BZ95:BZ96 CL95:CL96 CQ95:CQ96 BZ110:BZ111 CE110:CE111 CL110:CL111 CQ110:CQ111 BZ125:BZ126 CE125:CE126 CL125:CL126 O50:U51 O65:U66" xr:uid="{B849F10E-DF33-4F2C-96D8-20149430813D}">
      <formula1>INDIRECT(O22)</formula1>
    </dataValidation>
    <dataValidation type="list" allowBlank="1" showInputMessage="1" showErrorMessage="1" sqref="CF19 CA19 BG19 BB19 BS19 BN19 CR19 CM19 CF34 CA34 CR34 CM34 CF49 CA49 CR49 CM49 CF64 CA64 CR64 CM64 CF79 CA79 CR79 CM79 CF94 CA94 CR94 CM94 CF109 CA109 CR109 CM109 CF124 CA124 CR124 CM124" xr:uid="{5377C610-E3D1-40D8-82DC-8755E3B200F5}">
      <formula1>",夏休,冬休,中止"</formula1>
    </dataValidation>
    <dataValidation type="list" allowBlank="1" showInputMessage="1" showErrorMessage="1" sqref="CA125:CD125 O110:U110 BA110:BG110 BA125:BG125 BB20:BE20 BG20 CA50:CD50 AN110:AT110 BM50:BS50 AB110:AH110 O95:U95 AB125:AH125 C65:I65 BS20 CA110:CD110 AN125:AT125 CM35:CP35 BM110:BS110 CM95:CP95 BM125:BS125 C110:I110 BN20:BQ20 C125:I125 O125:U125 AB20:AH20 C35:I35 AB50:AH50 AN50:AT50 AN20:AT20 CM110:CP110 CF20 CA20:CD20 BA50:BG50 O20:U20 C20:I20 C50:I50 CM125:CP125 AB80:AH80 C80:I80 O80:U80 C95:I95 CR20 CM20:CP20 CF35 CA35:CD35 CR35 CF50 CR50 CM50:CP50 CF65 CA65:CD65 CR65 CM65:CP65 CF80 CA80:CD80 CR80 CM80:CP80 CF95 CA95:CD95 CR95 CF110 CR110 CF125 CR125" xr:uid="{16996525-CB08-4542-875F-89866345D093}">
      <formula1>"　,－,休"</formula1>
    </dataValidation>
    <dataValidation type="list" allowBlank="1" showInputMessage="1" showErrorMessage="1" sqref="O96:U96 BA126:BG126 BM111:BS111 BM126:BS126 O111:U111 AB21:AH21 AN21:AT21 CA21:CD21 AN111:AT111 BB21:BE21 O126:U126 C66:I66 AB51:AH51 CF51 CF111 CR111 CR96 CF126 BM51:BS51 C111:I111 AB111:AH111 C126:I126 AB126:AH126 BN21:BQ21 C36:I36 BS21 AN51:AT51 BA51:BG51 BA111:BG111 CF21 AN126:AT126 CR36 BG21 O21:U21 C21:I21 C51:I51 CR126 AB81:AH81 C81:I81 O81:U81 C96:I96 CM21:CP21 CR21 CA36:CD36 CF36 CM36:CP36 CA51:CD51 CM51:CP51 CR51 CA66:CD66 CF66 CM66:CP66 CR66 CA81:CD81 CF81 CM81:CP81 CR81 CA96:CD96 CF96 CM96:CP96 CA111:CD111 CM111:CP111 CA126:CD126 CM126:CP126" xr:uid="{703B51B8-7A3B-4422-89E0-56B322C949AA}">
      <formula1>"　,－,休,雨休"</formula1>
    </dataValidation>
    <dataValidation type="list" allowBlank="1" showInputMessage="1" showErrorMessage="1" sqref="BM19 CB34:CE34 O19:U19 BZ94 AB34:AH34 BM79:BS79 O79:U79 O94:U94 O109:U109 C49:I49 C19:I19 BA79:BG79 CB64:CE64 O49:U49 C109:I109 C124:I124 CL109 C64:I64 AO49:AT49 AB64:AH64 AB79:AH79 AB94:AH94 AO109:AT109 AO124:AT124 BZ19 O34:U34 AC49:AH49 CL124 C79:I79 C94:I94 AC109:AH109 AC124:AH124 BC19:BF19 BA34:BG34 BN49:BS49 BM94:BS94 BA64:BG64 BA94:BG94 BN109:BS109 BN124:BS124 CL94 AN34:AT34 BB49:BG49 AN64:AT64 AN79:AT79 AN94:AT94 BB109:BG109 BB124:BG124 BO19:BR19 BM34:BS34 C34:I34 O124:U124 AB19:AH19 BA19 CB19:CE19 AN19:AT19 CN19:CQ19 CB49:CE49 CN49:CQ49 CB79:CE79 CN79:CQ79 BZ109 BZ124 CN34:CQ34 BM64:BS64 CN64:CQ64 CL19 BZ34 CL34 BZ49 CL49 BZ64 CL64 BZ79 CL79 CB94:CE94 CN94:CQ94 CB109:CE109 CN109:CQ109 CB124:CE124 CN124:CQ124 O64:U64" xr:uid="{155C2B00-B4EC-4FCA-969F-B86706BFA39E}">
      <formula1>"　,夏休,冬休,中止"</formula1>
    </dataValidation>
    <dataValidation type="list" allowBlank="1" showInputMessage="1" showErrorMessage="1" sqref="BA49 BA109 AN109 AN124 BM124 BA124 AB49 BM49 AB109 AB124 BM109 AN49" xr:uid="{86FB5E5F-36EF-401B-A982-D64D4B89B8C6}">
      <formula1>"　,夏休,冬休,中止,"</formula1>
    </dataValidation>
  </dataValidations>
  <pageMargins left="0.9055118110236221" right="0.31496062992125984" top="0.74803149606299213" bottom="0.15748031496062992" header="0.31496062992125984" footer="0.31496062992125984"/>
  <pageSetup paperSize="9" scale="70" fitToHeight="0" orientation="portrait" r:id="rId1"/>
  <headerFooter>
    <oddHeader>&amp;R（別紙１）</oddHeader>
    <oddFooter>&amp;C&amp;"ＭＳ ゴシック,太字"&amp;20&amp;P</oddFooter>
  </headerFooter>
  <colBreaks count="3" manualBreakCount="3">
    <brk id="25" min="3" max="126" man="1"/>
    <brk id="50" min="3" max="126" man="1"/>
    <brk id="75" min="3" max="126"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287F2-5711-44C2-A663-D0297DA96C5F}">
  <sheetPr>
    <tabColor rgb="FFFFCCFF"/>
  </sheetPr>
  <dimension ref="A4:AL344"/>
  <sheetViews>
    <sheetView view="pageBreakPreview" zoomScale="75" zoomScaleNormal="100" zoomScaleSheetLayoutView="75" workbookViewId="0"/>
  </sheetViews>
  <sheetFormatPr defaultColWidth="9" defaultRowHeight="13"/>
  <cols>
    <col min="1" max="1" width="3.6328125" style="834" customWidth="1"/>
    <col min="2" max="2" width="7.08984375" style="832" bestFit="1" customWidth="1"/>
    <col min="3" max="33" width="3.81640625" style="832" customWidth="1"/>
    <col min="34" max="34" width="11.08984375" style="834" customWidth="1"/>
    <col min="35" max="35" width="10.36328125" style="832" bestFit="1" customWidth="1"/>
    <col min="36" max="36" width="3.6328125" style="834" customWidth="1"/>
    <col min="37" max="16384" width="9" style="834"/>
  </cols>
  <sheetData>
    <row r="4" spans="2:38" ht="19.5" thickBot="1">
      <c r="B4" s="831" t="s">
        <v>1368</v>
      </c>
      <c r="M4" s="833"/>
      <c r="AI4" s="877"/>
    </row>
    <row r="5" spans="2:38" ht="13.5" customHeight="1">
      <c r="Q5" s="834"/>
      <c r="S5" s="878"/>
      <c r="T5" s="879"/>
      <c r="U5" s="2470" t="s">
        <v>1358</v>
      </c>
      <c r="V5" s="2471"/>
      <c r="W5" s="2470" t="s">
        <v>1362</v>
      </c>
      <c r="X5" s="2471"/>
      <c r="Y5" s="2472" t="s">
        <v>1369</v>
      </c>
      <c r="Z5" s="2473"/>
      <c r="AB5" s="2456" t="s">
        <v>1370</v>
      </c>
      <c r="AC5" s="2457"/>
      <c r="AD5" s="2457"/>
      <c r="AE5" s="2457"/>
      <c r="AF5" s="2457"/>
      <c r="AG5" s="2457" t="str">
        <f>_xlfn.IFS(AG7="達成","達成",Y7&gt;=0.285,"達成",Y7&lt;0.285,"未達成")</f>
        <v>未達成</v>
      </c>
      <c r="AH5" s="2460"/>
      <c r="AI5" s="834"/>
    </row>
    <row r="6" spans="2:38" ht="13.5" customHeight="1" thickBot="1">
      <c r="B6" s="2449" t="s">
        <v>1347</v>
      </c>
      <c r="C6" s="2449"/>
      <c r="D6" s="2449"/>
      <c r="E6" s="2449"/>
      <c r="F6" s="832" t="s">
        <v>1348</v>
      </c>
      <c r="G6" s="835" t="str">
        <f>入力用!B6</f>
        <v>■■事業 ●●地区 ▲-▲工区</v>
      </c>
      <c r="H6" s="835"/>
      <c r="I6" s="835"/>
      <c r="J6" s="835"/>
      <c r="K6" s="835"/>
      <c r="L6" s="835"/>
      <c r="M6" s="835"/>
      <c r="N6" s="835"/>
      <c r="O6" s="835"/>
      <c r="P6" s="835"/>
      <c r="R6" s="834"/>
      <c r="S6" s="2474" t="s">
        <v>1364</v>
      </c>
      <c r="T6" s="2475"/>
      <c r="U6" s="2476">
        <f>+AI15+AI29+AI43+AI57+AI71+AI85+AI99+AI113+AI127+AI141+AI155+AI169+AI183+AI197+AI211</f>
        <v>355</v>
      </c>
      <c r="V6" s="2477"/>
      <c r="W6" s="2478">
        <f>+AI16+AI30+AI44+AI58+AI72+AI86+AI100+AI114+AI12+AI142+AI156+AI170+AI184+AI198+AI212</f>
        <v>35</v>
      </c>
      <c r="X6" s="2475"/>
      <c r="Y6" s="2479">
        <f>ROUNDDOWN(W6/U6,3)</f>
        <v>9.8000000000000004E-2</v>
      </c>
      <c r="Z6" s="2480"/>
      <c r="AB6" s="2458"/>
      <c r="AC6" s="2459"/>
      <c r="AD6" s="2459"/>
      <c r="AE6" s="2459"/>
      <c r="AF6" s="2459"/>
      <c r="AG6" s="2459"/>
      <c r="AH6" s="2461"/>
      <c r="AI6" s="834"/>
      <c r="AJ6" s="880"/>
    </row>
    <row r="7" spans="2:38" ht="13.5" customHeight="1" thickBot="1">
      <c r="B7" s="2449" t="s">
        <v>1349</v>
      </c>
      <c r="C7" s="2449"/>
      <c r="D7" s="2449"/>
      <c r="E7" s="2449"/>
      <c r="F7" s="832" t="s">
        <v>1348</v>
      </c>
      <c r="G7" s="2444">
        <f>入力用!B9</f>
        <v>46114</v>
      </c>
      <c r="H7" s="2445"/>
      <c r="I7" s="2445"/>
      <c r="J7" s="2446"/>
      <c r="R7" s="834"/>
      <c r="S7" s="2463" t="s">
        <v>1366</v>
      </c>
      <c r="T7" s="2464"/>
      <c r="U7" s="2465">
        <f>+U6</f>
        <v>355</v>
      </c>
      <c r="V7" s="2466"/>
      <c r="W7" s="2467">
        <f>+AI18+AI32+AI46+AI60+AI74+AI88+AI102+AI116+AI130+AI144+AI158+AI172+AI186+AI200+AI214</f>
        <v>37</v>
      </c>
      <c r="X7" s="2464"/>
      <c r="Y7" s="2468">
        <f>ROUNDDOWN(W7/U7,3)</f>
        <v>0.104</v>
      </c>
      <c r="Z7" s="2469"/>
      <c r="AB7" s="2456" t="s">
        <v>1371</v>
      </c>
      <c r="AC7" s="2457"/>
      <c r="AD7" s="2457"/>
      <c r="AE7" s="2457"/>
      <c r="AF7" s="2457"/>
      <c r="AG7" s="2457" t="str">
        <f>IF(COUNTIF(AI13:AI302,"NG")&gt;=1,"未達成","達成")</f>
        <v>未達成</v>
      </c>
      <c r="AH7" s="2460"/>
      <c r="AI7" s="881"/>
      <c r="AK7" s="880"/>
      <c r="AL7" s="880"/>
    </row>
    <row r="8" spans="2:38" ht="13.5" customHeight="1" thickBot="1">
      <c r="B8" s="2443" t="s">
        <v>1350</v>
      </c>
      <c r="C8" s="2443"/>
      <c r="D8" s="2443"/>
      <c r="E8" s="2443"/>
      <c r="F8" s="832" t="s">
        <v>1348</v>
      </c>
      <c r="G8" s="2462">
        <f>入力用!B10</f>
        <v>46477</v>
      </c>
      <c r="H8" s="2462"/>
      <c r="I8" s="2462"/>
      <c r="J8" s="2462"/>
      <c r="L8" s="2449" t="s">
        <v>1650</v>
      </c>
      <c r="M8" s="2449"/>
      <c r="N8" s="2449"/>
      <c r="O8" s="2815">
        <f>G8-G7+1</f>
        <v>364</v>
      </c>
      <c r="P8" s="2486"/>
      <c r="Q8" s="841" t="s">
        <v>1649</v>
      </c>
      <c r="AA8" s="882"/>
      <c r="AB8" s="2458"/>
      <c r="AC8" s="2459"/>
      <c r="AD8" s="2459"/>
      <c r="AE8" s="2459"/>
      <c r="AF8" s="2459"/>
      <c r="AG8" s="2459"/>
      <c r="AH8" s="2461"/>
      <c r="AI8" s="881"/>
      <c r="AK8" s="880"/>
      <c r="AL8" s="880"/>
    </row>
    <row r="9" spans="2:38" ht="16" customHeight="1">
      <c r="B9" s="839"/>
      <c r="C9" s="839"/>
      <c r="D9" s="839"/>
      <c r="E9" s="839"/>
      <c r="G9" s="842"/>
      <c r="H9" s="842"/>
      <c r="I9" s="842"/>
      <c r="J9" s="842"/>
      <c r="K9" s="843"/>
      <c r="L9" s="840"/>
      <c r="M9" s="840"/>
      <c r="N9" s="840"/>
      <c r="P9" s="841"/>
      <c r="Q9" s="841"/>
      <c r="R9" s="841"/>
      <c r="AA9" s="882"/>
      <c r="AB9" s="883"/>
      <c r="AC9" s="883"/>
      <c r="AD9" s="883"/>
      <c r="AE9" s="883"/>
      <c r="AF9" s="883"/>
      <c r="AG9" s="883"/>
      <c r="AH9" s="883"/>
      <c r="AI9" s="881"/>
      <c r="AK9" s="880"/>
      <c r="AL9" s="880"/>
    </row>
    <row r="10" spans="2:38" ht="13.5" hidden="1" customHeight="1">
      <c r="C10" s="834">
        <f>YEAR(G7)</f>
        <v>2026</v>
      </c>
      <c r="D10" s="834">
        <f>MONTH(G7)</f>
        <v>4</v>
      </c>
      <c r="E10" s="834"/>
      <c r="F10" s="1088">
        <f>DATE(C10,D10,1)</f>
        <v>46113</v>
      </c>
      <c r="AG10" s="1089"/>
      <c r="AH10" s="1088"/>
    </row>
    <row r="11" spans="2:38" ht="13.5" customHeight="1">
      <c r="B11" s="850" t="s">
        <v>1352</v>
      </c>
      <c r="C11" s="2437">
        <f>C12</f>
        <v>46113</v>
      </c>
      <c r="D11" s="2437"/>
      <c r="E11" s="2437"/>
      <c r="F11" s="2437"/>
      <c r="G11" s="2437"/>
      <c r="H11" s="2437"/>
      <c r="I11" s="2437"/>
      <c r="J11" s="2437"/>
      <c r="K11" s="2437"/>
      <c r="L11" s="2437"/>
      <c r="M11" s="2437"/>
      <c r="N11" s="2437"/>
      <c r="O11" s="2437"/>
      <c r="P11" s="2437"/>
      <c r="Q11" s="2437"/>
      <c r="R11" s="2437"/>
      <c r="S11" s="2437"/>
      <c r="T11" s="2437"/>
      <c r="U11" s="2437"/>
      <c r="V11" s="2437"/>
      <c r="W11" s="2437"/>
      <c r="X11" s="2437"/>
      <c r="Y11" s="2437"/>
      <c r="Z11" s="2437"/>
      <c r="AA11" s="2437"/>
      <c r="AB11" s="2437"/>
      <c r="AC11" s="2437"/>
      <c r="AD11" s="2437"/>
      <c r="AE11" s="2437"/>
      <c r="AF11" s="2437"/>
      <c r="AG11" s="2437"/>
      <c r="AH11" s="2437"/>
      <c r="AI11" s="2438"/>
    </row>
    <row r="12" spans="2:38" ht="13.25" hidden="1" customHeight="1">
      <c r="B12" s="852"/>
      <c r="C12" s="854">
        <f>DATE($C10,$D10,1)</f>
        <v>46113</v>
      </c>
      <c r="D12" s="854">
        <f>C12+1</f>
        <v>46114</v>
      </c>
      <c r="E12" s="854">
        <f t="shared" ref="E12" si="0">D12+1</f>
        <v>46115</v>
      </c>
      <c r="F12" s="854">
        <f t="shared" ref="F12" si="1">E12+1</f>
        <v>46116</v>
      </c>
      <c r="G12" s="854">
        <f t="shared" ref="G12" si="2">F12+1</f>
        <v>46117</v>
      </c>
      <c r="H12" s="854">
        <f t="shared" ref="H12" si="3">G12+1</f>
        <v>46118</v>
      </c>
      <c r="I12" s="854">
        <f t="shared" ref="I12" si="4">H12+1</f>
        <v>46119</v>
      </c>
      <c r="J12" s="854">
        <f t="shared" ref="J12" si="5">I12+1</f>
        <v>46120</v>
      </c>
      <c r="K12" s="854">
        <f t="shared" ref="K12" si="6">J12+1</f>
        <v>46121</v>
      </c>
      <c r="L12" s="854">
        <f t="shared" ref="L12" si="7">K12+1</f>
        <v>46122</v>
      </c>
      <c r="M12" s="854">
        <f t="shared" ref="M12" si="8">L12+1</f>
        <v>46123</v>
      </c>
      <c r="N12" s="854">
        <f t="shared" ref="N12" si="9">M12+1</f>
        <v>46124</v>
      </c>
      <c r="O12" s="854">
        <f t="shared" ref="O12" si="10">N12+1</f>
        <v>46125</v>
      </c>
      <c r="P12" s="854">
        <f t="shared" ref="P12" si="11">O12+1</f>
        <v>46126</v>
      </c>
      <c r="Q12" s="854">
        <f t="shared" ref="Q12" si="12">P12+1</f>
        <v>46127</v>
      </c>
      <c r="R12" s="854">
        <f t="shared" ref="R12" si="13">Q12+1</f>
        <v>46128</v>
      </c>
      <c r="S12" s="854">
        <f t="shared" ref="S12" si="14">R12+1</f>
        <v>46129</v>
      </c>
      <c r="T12" s="854">
        <f t="shared" ref="T12" si="15">S12+1</f>
        <v>46130</v>
      </c>
      <c r="U12" s="854">
        <f t="shared" ref="U12" si="16">T12+1</f>
        <v>46131</v>
      </c>
      <c r="V12" s="854">
        <f t="shared" ref="V12" si="17">U12+1</f>
        <v>46132</v>
      </c>
      <c r="W12" s="854">
        <f t="shared" ref="W12" si="18">V12+1</f>
        <v>46133</v>
      </c>
      <c r="X12" s="854">
        <f t="shared" ref="X12" si="19">W12+1</f>
        <v>46134</v>
      </c>
      <c r="Y12" s="854">
        <f t="shared" ref="Y12" si="20">X12+1</f>
        <v>46135</v>
      </c>
      <c r="Z12" s="854">
        <f t="shared" ref="Z12" si="21">Y12+1</f>
        <v>46136</v>
      </c>
      <c r="AA12" s="854">
        <f t="shared" ref="AA12" si="22">Z12+1</f>
        <v>46137</v>
      </c>
      <c r="AB12" s="854">
        <f t="shared" ref="AB12" si="23">AA12+1</f>
        <v>46138</v>
      </c>
      <c r="AC12" s="854">
        <f t="shared" ref="AC12" si="24">AB12+1</f>
        <v>46139</v>
      </c>
      <c r="AD12" s="854">
        <f t="shared" ref="AD12" si="25">AC12+1</f>
        <v>46140</v>
      </c>
      <c r="AE12" s="854">
        <f t="shared" ref="AE12" si="26">AD12+1</f>
        <v>46141</v>
      </c>
      <c r="AF12" s="854">
        <f t="shared" ref="AF12" si="27">AE12+1</f>
        <v>46142</v>
      </c>
      <c r="AG12" s="854">
        <f t="shared" ref="AG12" si="28">AF12+1</f>
        <v>46143</v>
      </c>
      <c r="AH12" s="884"/>
      <c r="AI12" s="885"/>
    </row>
    <row r="13" spans="2:38">
      <c r="B13" s="852" t="s">
        <v>1353</v>
      </c>
      <c r="C13" s="1090" t="str">
        <f>IF(C12&gt;=G7,C12,"")</f>
        <v/>
      </c>
      <c r="D13" s="1091">
        <f>IF(D12&lt;$G7,"",IF(C12=EOMONTH(DATE($C10,$D10,1),0),"",IF(C12="","",C12+1)))</f>
        <v>46114</v>
      </c>
      <c r="E13" s="1091">
        <f t="shared" ref="E13:AE13" si="29">IF(E12&lt;$G7,"",IF(D12=EOMONTH(DATE($C10,$D10,1),0),"",IF(D12="","",D12+1)))</f>
        <v>46115</v>
      </c>
      <c r="F13" s="1091">
        <f t="shared" si="29"/>
        <v>46116</v>
      </c>
      <c r="G13" s="1091">
        <f t="shared" si="29"/>
        <v>46117</v>
      </c>
      <c r="H13" s="1091">
        <f t="shared" si="29"/>
        <v>46118</v>
      </c>
      <c r="I13" s="1091">
        <f t="shared" si="29"/>
        <v>46119</v>
      </c>
      <c r="J13" s="1091">
        <f t="shared" si="29"/>
        <v>46120</v>
      </c>
      <c r="K13" s="1091">
        <f t="shared" si="29"/>
        <v>46121</v>
      </c>
      <c r="L13" s="1091">
        <f>IF(L12&lt;$G7,"",IF(K12=EOMONTH(DATE($C10,$D10,1),0),"",IF(K12="","",K12+1)))</f>
        <v>46122</v>
      </c>
      <c r="M13" s="1091">
        <f>IF(M12&lt;$G7,"",IF(L12=EOMONTH(DATE($C10,$D10,1),0),"",IF(L12="","",L12+1)))</f>
        <v>46123</v>
      </c>
      <c r="N13" s="1091">
        <f t="shared" si="29"/>
        <v>46124</v>
      </c>
      <c r="O13" s="1091">
        <f t="shared" si="29"/>
        <v>46125</v>
      </c>
      <c r="P13" s="1091">
        <f t="shared" si="29"/>
        <v>46126</v>
      </c>
      <c r="Q13" s="1091">
        <f t="shared" si="29"/>
        <v>46127</v>
      </c>
      <c r="R13" s="1091">
        <f t="shared" si="29"/>
        <v>46128</v>
      </c>
      <c r="S13" s="1091">
        <f t="shared" si="29"/>
        <v>46129</v>
      </c>
      <c r="T13" s="1091">
        <f t="shared" si="29"/>
        <v>46130</v>
      </c>
      <c r="U13" s="1091">
        <f t="shared" si="29"/>
        <v>46131</v>
      </c>
      <c r="V13" s="1091">
        <f t="shared" si="29"/>
        <v>46132</v>
      </c>
      <c r="W13" s="1091">
        <f t="shared" si="29"/>
        <v>46133</v>
      </c>
      <c r="X13" s="1091">
        <f t="shared" si="29"/>
        <v>46134</v>
      </c>
      <c r="Y13" s="1091">
        <f t="shared" si="29"/>
        <v>46135</v>
      </c>
      <c r="Z13" s="1091">
        <f t="shared" si="29"/>
        <v>46136</v>
      </c>
      <c r="AA13" s="1091">
        <f t="shared" si="29"/>
        <v>46137</v>
      </c>
      <c r="AB13" s="1091">
        <f t="shared" si="29"/>
        <v>46138</v>
      </c>
      <c r="AC13" s="1091">
        <f t="shared" si="29"/>
        <v>46139</v>
      </c>
      <c r="AD13" s="1091">
        <f t="shared" si="29"/>
        <v>46140</v>
      </c>
      <c r="AE13" s="1091">
        <f t="shared" si="29"/>
        <v>46141</v>
      </c>
      <c r="AF13" s="1091">
        <f>IF(AF12&lt;$G7,"",IF(AE12=EOMONTH(DATE($C10,$D10,1),0),"",IF(AE13="","",AE13+1)))</f>
        <v>46142</v>
      </c>
      <c r="AG13" s="1091" t="str">
        <f>IF(AG12&lt;$G7,"",IF(AF13=EOMONTH(DATE($C10,$D10,1),0),"",IF(AF13="","",AF13+1)))</f>
        <v/>
      </c>
      <c r="AH13" s="855" t="s">
        <v>1372</v>
      </c>
      <c r="AI13" s="856">
        <f>+COUNTIFS(C14:AG14,"土",C18:AG18,"")+COUNTIFS(C14:AG14,"日",C18:AG18,"")</f>
        <v>8</v>
      </c>
    </row>
    <row r="14" spans="2:38">
      <c r="B14" s="852" t="s">
        <v>1355</v>
      </c>
      <c r="C14" s="1092" t="str">
        <f>IFERROR(TEXT(WEEKDAY(+C13),"aaa"),"")</f>
        <v/>
      </c>
      <c r="D14" s="1092" t="str">
        <f t="shared" ref="D14:AG14" si="30">IFERROR(TEXT(WEEKDAY(+D13),"aaa"),"")</f>
        <v>木</v>
      </c>
      <c r="E14" s="1092" t="str">
        <f t="shared" si="30"/>
        <v>金</v>
      </c>
      <c r="F14" s="1092" t="str">
        <f t="shared" si="30"/>
        <v>土</v>
      </c>
      <c r="G14" s="1092" t="str">
        <f t="shared" si="30"/>
        <v>日</v>
      </c>
      <c r="H14" s="1092" t="str">
        <f t="shared" si="30"/>
        <v>月</v>
      </c>
      <c r="I14" s="1092" t="str">
        <f t="shared" si="30"/>
        <v>火</v>
      </c>
      <c r="J14" s="1092" t="str">
        <f t="shared" si="30"/>
        <v>水</v>
      </c>
      <c r="K14" s="1092" t="str">
        <f t="shared" si="30"/>
        <v>木</v>
      </c>
      <c r="L14" s="1092" t="str">
        <f t="shared" si="30"/>
        <v>金</v>
      </c>
      <c r="M14" s="1092" t="str">
        <f t="shared" si="30"/>
        <v>土</v>
      </c>
      <c r="N14" s="1092" t="str">
        <f t="shared" si="30"/>
        <v>日</v>
      </c>
      <c r="O14" s="1092" t="str">
        <f t="shared" si="30"/>
        <v>月</v>
      </c>
      <c r="P14" s="1092" t="str">
        <f t="shared" si="30"/>
        <v>火</v>
      </c>
      <c r="Q14" s="1092" t="str">
        <f t="shared" si="30"/>
        <v>水</v>
      </c>
      <c r="R14" s="1092" t="str">
        <f t="shared" si="30"/>
        <v>木</v>
      </c>
      <c r="S14" s="1092" t="str">
        <f t="shared" si="30"/>
        <v>金</v>
      </c>
      <c r="T14" s="1092" t="str">
        <f t="shared" si="30"/>
        <v>土</v>
      </c>
      <c r="U14" s="1092" t="str">
        <f t="shared" si="30"/>
        <v>日</v>
      </c>
      <c r="V14" s="1092" t="str">
        <f t="shared" si="30"/>
        <v>月</v>
      </c>
      <c r="W14" s="1092" t="str">
        <f t="shared" si="30"/>
        <v>火</v>
      </c>
      <c r="X14" s="1092" t="str">
        <f t="shared" si="30"/>
        <v>水</v>
      </c>
      <c r="Y14" s="1092" t="str">
        <f t="shared" si="30"/>
        <v>木</v>
      </c>
      <c r="Z14" s="1092" t="str">
        <f t="shared" si="30"/>
        <v>金</v>
      </c>
      <c r="AA14" s="1092" t="str">
        <f t="shared" si="30"/>
        <v>土</v>
      </c>
      <c r="AB14" s="1092" t="str">
        <f t="shared" si="30"/>
        <v>日</v>
      </c>
      <c r="AC14" s="1092" t="str">
        <f t="shared" si="30"/>
        <v>月</v>
      </c>
      <c r="AD14" s="1092" t="str">
        <f t="shared" si="30"/>
        <v>火</v>
      </c>
      <c r="AE14" s="1092" t="str">
        <f t="shared" si="30"/>
        <v>水</v>
      </c>
      <c r="AF14" s="1092" t="str">
        <f t="shared" si="30"/>
        <v>木</v>
      </c>
      <c r="AG14" s="1092" t="str">
        <f t="shared" si="30"/>
        <v/>
      </c>
      <c r="AH14" s="855" t="s">
        <v>1356</v>
      </c>
      <c r="AI14" s="856">
        <f>+COUNTIF(C18:AG18,"夏休")+COUNTIF(C18:AG18,"冬休")+COUNTIF(C18:AG18,"中止")</f>
        <v>0</v>
      </c>
    </row>
    <row r="15" spans="2:38" ht="13.5" customHeight="1">
      <c r="B15" s="2427" t="s">
        <v>1357</v>
      </c>
      <c r="C15" s="2430"/>
      <c r="D15" s="2424"/>
      <c r="E15" s="2424"/>
      <c r="F15" s="2424"/>
      <c r="G15" s="2424"/>
      <c r="H15" s="2424"/>
      <c r="I15" s="2424"/>
      <c r="J15" s="2424"/>
      <c r="K15" s="2424"/>
      <c r="L15" s="2424"/>
      <c r="M15" s="2424"/>
      <c r="N15" s="2424"/>
      <c r="O15" s="2424"/>
      <c r="P15" s="2424"/>
      <c r="Q15" s="2424"/>
      <c r="R15" s="2424"/>
      <c r="S15" s="2424"/>
      <c r="T15" s="2424"/>
      <c r="U15" s="2424"/>
      <c r="V15" s="2424"/>
      <c r="W15" s="2424"/>
      <c r="X15" s="2424"/>
      <c r="Y15" s="2424"/>
      <c r="Z15" s="2424"/>
      <c r="AA15" s="2424"/>
      <c r="AB15" s="2424"/>
      <c r="AC15" s="2424"/>
      <c r="AD15" s="2450"/>
      <c r="AE15" s="2424"/>
      <c r="AF15" s="2424"/>
      <c r="AG15" s="2453"/>
      <c r="AH15" s="857" t="s">
        <v>1358</v>
      </c>
      <c r="AI15" s="886">
        <f>COUNT(C13:AG13)-AI14</f>
        <v>29</v>
      </c>
    </row>
    <row r="16" spans="2:38" ht="13.5" customHeight="1">
      <c r="B16" s="2428"/>
      <c r="C16" s="2431"/>
      <c r="D16" s="2425"/>
      <c r="E16" s="2425"/>
      <c r="F16" s="2425"/>
      <c r="G16" s="2425"/>
      <c r="H16" s="2425"/>
      <c r="I16" s="2425"/>
      <c r="J16" s="2425"/>
      <c r="K16" s="2425"/>
      <c r="L16" s="2425"/>
      <c r="M16" s="2425"/>
      <c r="N16" s="2425"/>
      <c r="O16" s="2425"/>
      <c r="P16" s="2425"/>
      <c r="Q16" s="2425"/>
      <c r="R16" s="2425"/>
      <c r="S16" s="2425"/>
      <c r="T16" s="2425"/>
      <c r="U16" s="2425"/>
      <c r="V16" s="2425"/>
      <c r="W16" s="2425"/>
      <c r="X16" s="2425"/>
      <c r="Y16" s="2425"/>
      <c r="Z16" s="2425"/>
      <c r="AA16" s="2425"/>
      <c r="AB16" s="2425"/>
      <c r="AC16" s="2425"/>
      <c r="AD16" s="2451"/>
      <c r="AE16" s="2425"/>
      <c r="AF16" s="2425"/>
      <c r="AG16" s="2454"/>
      <c r="AH16" s="857" t="s">
        <v>1359</v>
      </c>
      <c r="AI16" s="860">
        <f>+COUNTIF(C19:AG19,"休")</f>
        <v>9</v>
      </c>
      <c r="AJ16" s="861" t="str">
        <f>IF(AI17&gt;0.285,"",IF(AI16&lt;AI13,"←計画日数が足りません",""))</f>
        <v/>
      </c>
    </row>
    <row r="17" spans="2:38" ht="13.5" customHeight="1">
      <c r="B17" s="2429"/>
      <c r="C17" s="2432"/>
      <c r="D17" s="2426"/>
      <c r="E17" s="2426"/>
      <c r="F17" s="2426"/>
      <c r="G17" s="2426"/>
      <c r="H17" s="2426"/>
      <c r="I17" s="2426"/>
      <c r="J17" s="2426"/>
      <c r="K17" s="2426"/>
      <c r="L17" s="2426"/>
      <c r="M17" s="2426"/>
      <c r="N17" s="2426"/>
      <c r="O17" s="2426"/>
      <c r="P17" s="2426"/>
      <c r="Q17" s="2426"/>
      <c r="R17" s="2426"/>
      <c r="S17" s="2426"/>
      <c r="T17" s="2426"/>
      <c r="U17" s="2426"/>
      <c r="V17" s="2426"/>
      <c r="W17" s="2426"/>
      <c r="X17" s="2426"/>
      <c r="Y17" s="2426"/>
      <c r="Z17" s="2426"/>
      <c r="AA17" s="2426"/>
      <c r="AB17" s="2426"/>
      <c r="AC17" s="2426"/>
      <c r="AD17" s="2452"/>
      <c r="AE17" s="2426"/>
      <c r="AF17" s="2426"/>
      <c r="AG17" s="2455"/>
      <c r="AH17" s="857" t="s">
        <v>1360</v>
      </c>
      <c r="AI17" s="862">
        <f>+AI16/AI15</f>
        <v>0.31034482758620691</v>
      </c>
    </row>
    <row r="18" spans="2:38">
      <c r="B18" s="864" t="s">
        <v>1361</v>
      </c>
      <c r="C18" s="875"/>
      <c r="D18" s="865"/>
      <c r="E18" s="865"/>
      <c r="F18" s="865"/>
      <c r="G18" s="865"/>
      <c r="H18" s="865"/>
      <c r="I18" s="865"/>
      <c r="J18" s="865"/>
      <c r="K18" s="865"/>
      <c r="L18" s="865"/>
      <c r="M18" s="865"/>
      <c r="N18" s="865"/>
      <c r="O18" s="865"/>
      <c r="P18" s="865"/>
      <c r="Q18" s="865"/>
      <c r="R18" s="865"/>
      <c r="S18" s="865"/>
      <c r="T18" s="865"/>
      <c r="U18" s="865"/>
      <c r="V18" s="865"/>
      <c r="W18" s="865"/>
      <c r="X18" s="865"/>
      <c r="Y18" s="865"/>
      <c r="Z18" s="865"/>
      <c r="AA18" s="865"/>
      <c r="AB18" s="865"/>
      <c r="AC18" s="865"/>
      <c r="AD18" s="887"/>
      <c r="AE18" s="887"/>
      <c r="AF18" s="865"/>
      <c r="AG18" s="888"/>
      <c r="AH18" s="857" t="s">
        <v>1362</v>
      </c>
      <c r="AI18" s="860">
        <f>+COUNTIF(C20:AG20,"*休")</f>
        <v>10</v>
      </c>
    </row>
    <row r="19" spans="2:38">
      <c r="B19" s="852" t="s">
        <v>1364</v>
      </c>
      <c r="C19" s="875"/>
      <c r="D19" s="865"/>
      <c r="E19" s="865"/>
      <c r="F19" s="865"/>
      <c r="G19" s="865" t="s">
        <v>1640</v>
      </c>
      <c r="H19" s="865" t="s">
        <v>1640</v>
      </c>
      <c r="I19" s="865"/>
      <c r="J19" s="865"/>
      <c r="K19" s="865"/>
      <c r="L19" s="865"/>
      <c r="M19" s="865" t="s">
        <v>1640</v>
      </c>
      <c r="N19" s="865" t="s">
        <v>1640</v>
      </c>
      <c r="O19" s="865"/>
      <c r="P19" s="865"/>
      <c r="Q19" s="865"/>
      <c r="R19" s="865"/>
      <c r="S19" s="865"/>
      <c r="T19" s="865" t="s">
        <v>1640</v>
      </c>
      <c r="U19" s="865" t="s">
        <v>1640</v>
      </c>
      <c r="V19" s="865"/>
      <c r="W19" s="865"/>
      <c r="X19" s="865"/>
      <c r="Y19" s="865"/>
      <c r="Z19" s="865"/>
      <c r="AA19" s="865" t="s">
        <v>1640</v>
      </c>
      <c r="AB19" s="865" t="s">
        <v>1640</v>
      </c>
      <c r="AC19" s="865"/>
      <c r="AD19" s="865"/>
      <c r="AE19" s="865" t="s">
        <v>1640</v>
      </c>
      <c r="AF19" s="865"/>
      <c r="AG19" s="889"/>
      <c r="AH19" s="866" t="s">
        <v>1365</v>
      </c>
      <c r="AI19" s="898">
        <f>+AI18/AI15</f>
        <v>0.34482758620689657</v>
      </c>
    </row>
    <row r="20" spans="2:38">
      <c r="B20" s="868" t="s">
        <v>1366</v>
      </c>
      <c r="C20" s="876"/>
      <c r="D20" s="869"/>
      <c r="E20" s="869"/>
      <c r="F20" s="869"/>
      <c r="G20" s="869" t="s">
        <v>1640</v>
      </c>
      <c r="H20" s="869" t="s">
        <v>1640</v>
      </c>
      <c r="I20" s="869"/>
      <c r="J20" s="869"/>
      <c r="K20" s="869" t="s">
        <v>1644</v>
      </c>
      <c r="L20" s="869"/>
      <c r="M20" s="869" t="s">
        <v>1640</v>
      </c>
      <c r="N20" s="869" t="s">
        <v>1640</v>
      </c>
      <c r="O20" s="869"/>
      <c r="P20" s="869"/>
      <c r="Q20" s="869"/>
      <c r="R20" s="869"/>
      <c r="S20" s="869"/>
      <c r="T20" s="869" t="s">
        <v>1640</v>
      </c>
      <c r="U20" s="869" t="s">
        <v>1640</v>
      </c>
      <c r="V20" s="869"/>
      <c r="W20" s="869" t="s">
        <v>1644</v>
      </c>
      <c r="X20" s="869"/>
      <c r="Y20" s="869"/>
      <c r="Z20" s="869"/>
      <c r="AA20" s="869" t="s">
        <v>1640</v>
      </c>
      <c r="AB20" s="869" t="s">
        <v>1640</v>
      </c>
      <c r="AC20" s="869"/>
      <c r="AD20" s="869"/>
      <c r="AE20" s="869" t="s">
        <v>294</v>
      </c>
      <c r="AF20" s="869"/>
      <c r="AG20" s="890"/>
      <c r="AH20" s="891" t="s">
        <v>1373</v>
      </c>
      <c r="AI20" s="871" t="str">
        <f>_xlfn.IFS(AI19&gt;=0.285,"OK",AI13&lt;=AI18,"OK",AI13&gt;AI18,"NG")</f>
        <v>OK</v>
      </c>
      <c r="AJ20" s="861" t="str">
        <f>IF(AI20="NG","←月単位未達成","←月単位達成")</f>
        <v>←月単位達成</v>
      </c>
    </row>
    <row r="21" spans="2:38" ht="13.25" hidden="1" customHeight="1">
      <c r="C21" s="892" t="str">
        <f>IF($C18="","通常",C18)</f>
        <v>通常</v>
      </c>
      <c r="D21" s="892" t="str">
        <f t="shared" ref="D21:AG21" si="31">IF(D18="","通常",D18)</f>
        <v>通常</v>
      </c>
      <c r="E21" s="892" t="str">
        <f t="shared" si="31"/>
        <v>通常</v>
      </c>
      <c r="F21" s="892" t="str">
        <f t="shared" si="31"/>
        <v>通常</v>
      </c>
      <c r="G21" s="892" t="str">
        <f t="shared" si="31"/>
        <v>通常</v>
      </c>
      <c r="H21" s="892" t="str">
        <f t="shared" si="31"/>
        <v>通常</v>
      </c>
      <c r="I21" s="892" t="str">
        <f t="shared" si="31"/>
        <v>通常</v>
      </c>
      <c r="J21" s="892" t="str">
        <f t="shared" si="31"/>
        <v>通常</v>
      </c>
      <c r="K21" s="892" t="str">
        <f t="shared" si="31"/>
        <v>通常</v>
      </c>
      <c r="L21" s="892" t="str">
        <f t="shared" si="31"/>
        <v>通常</v>
      </c>
      <c r="M21" s="892" t="str">
        <f t="shared" si="31"/>
        <v>通常</v>
      </c>
      <c r="N21" s="892" t="str">
        <f t="shared" si="31"/>
        <v>通常</v>
      </c>
      <c r="O21" s="892" t="str">
        <f t="shared" si="31"/>
        <v>通常</v>
      </c>
      <c r="P21" s="892" t="str">
        <f t="shared" si="31"/>
        <v>通常</v>
      </c>
      <c r="Q21" s="892" t="str">
        <f t="shared" si="31"/>
        <v>通常</v>
      </c>
      <c r="R21" s="892" t="str">
        <f t="shared" si="31"/>
        <v>通常</v>
      </c>
      <c r="S21" s="892" t="str">
        <f t="shared" si="31"/>
        <v>通常</v>
      </c>
      <c r="T21" s="892" t="str">
        <f t="shared" si="31"/>
        <v>通常</v>
      </c>
      <c r="U21" s="892" t="str">
        <f t="shared" si="31"/>
        <v>通常</v>
      </c>
      <c r="V21" s="892" t="str">
        <f t="shared" si="31"/>
        <v>通常</v>
      </c>
      <c r="W21" s="892" t="str">
        <f t="shared" si="31"/>
        <v>通常</v>
      </c>
      <c r="X21" s="892" t="str">
        <f t="shared" si="31"/>
        <v>通常</v>
      </c>
      <c r="Y21" s="892" t="str">
        <f t="shared" si="31"/>
        <v>通常</v>
      </c>
      <c r="Z21" s="892" t="str">
        <f t="shared" si="31"/>
        <v>通常</v>
      </c>
      <c r="AA21" s="892" t="str">
        <f t="shared" si="31"/>
        <v>通常</v>
      </c>
      <c r="AB21" s="892" t="str">
        <f t="shared" si="31"/>
        <v>通常</v>
      </c>
      <c r="AC21" s="892" t="str">
        <f t="shared" si="31"/>
        <v>通常</v>
      </c>
      <c r="AD21" s="892" t="str">
        <f t="shared" si="31"/>
        <v>通常</v>
      </c>
      <c r="AE21" s="892" t="str">
        <f t="shared" si="31"/>
        <v>通常</v>
      </c>
      <c r="AF21" s="892" t="str">
        <f t="shared" si="31"/>
        <v>通常</v>
      </c>
      <c r="AG21" s="892" t="str">
        <f t="shared" si="31"/>
        <v>通常</v>
      </c>
      <c r="AI21" s="863"/>
      <c r="AJ21" s="861"/>
    </row>
    <row r="22" spans="2:38" ht="13.25" hidden="1" customHeight="1">
      <c r="C22" s="892" t="str">
        <f>IF(C18="","通常実績",C18)</f>
        <v>通常実績</v>
      </c>
      <c r="D22" s="892" t="str">
        <f t="shared" ref="D22:AG22" si="32">IF(D18="","通常実績",D18)</f>
        <v>通常実績</v>
      </c>
      <c r="E22" s="892" t="str">
        <f t="shared" si="32"/>
        <v>通常実績</v>
      </c>
      <c r="F22" s="892" t="str">
        <f t="shared" si="32"/>
        <v>通常実績</v>
      </c>
      <c r="G22" s="892" t="str">
        <f t="shared" ref="G22" si="33">IF(G18="","通常実績",G18)</f>
        <v>通常実績</v>
      </c>
      <c r="H22" s="892" t="str">
        <f t="shared" si="32"/>
        <v>通常実績</v>
      </c>
      <c r="I22" s="892" t="str">
        <f t="shared" si="32"/>
        <v>通常実績</v>
      </c>
      <c r="J22" s="892" t="str">
        <f t="shared" si="32"/>
        <v>通常実績</v>
      </c>
      <c r="K22" s="892" t="str">
        <f t="shared" si="32"/>
        <v>通常実績</v>
      </c>
      <c r="L22" s="892" t="str">
        <f t="shared" si="32"/>
        <v>通常実績</v>
      </c>
      <c r="M22" s="892" t="str">
        <f t="shared" si="32"/>
        <v>通常実績</v>
      </c>
      <c r="N22" s="892" t="str">
        <f t="shared" si="32"/>
        <v>通常実績</v>
      </c>
      <c r="O22" s="892" t="str">
        <f t="shared" si="32"/>
        <v>通常実績</v>
      </c>
      <c r="P22" s="892" t="str">
        <f t="shared" si="32"/>
        <v>通常実績</v>
      </c>
      <c r="Q22" s="892" t="str">
        <f t="shared" si="32"/>
        <v>通常実績</v>
      </c>
      <c r="R22" s="892" t="str">
        <f t="shared" si="32"/>
        <v>通常実績</v>
      </c>
      <c r="S22" s="892" t="str">
        <f t="shared" si="32"/>
        <v>通常実績</v>
      </c>
      <c r="T22" s="892" t="str">
        <f t="shared" si="32"/>
        <v>通常実績</v>
      </c>
      <c r="U22" s="892" t="str">
        <f t="shared" si="32"/>
        <v>通常実績</v>
      </c>
      <c r="V22" s="892" t="str">
        <f t="shared" si="32"/>
        <v>通常実績</v>
      </c>
      <c r="W22" s="892" t="str">
        <f t="shared" si="32"/>
        <v>通常実績</v>
      </c>
      <c r="X22" s="892" t="str">
        <f t="shared" si="32"/>
        <v>通常実績</v>
      </c>
      <c r="Y22" s="892" t="str">
        <f t="shared" si="32"/>
        <v>通常実績</v>
      </c>
      <c r="Z22" s="892" t="str">
        <f t="shared" si="32"/>
        <v>通常実績</v>
      </c>
      <c r="AA22" s="892" t="str">
        <f t="shared" si="32"/>
        <v>通常実績</v>
      </c>
      <c r="AB22" s="892" t="str">
        <f t="shared" si="32"/>
        <v>通常実績</v>
      </c>
      <c r="AC22" s="892" t="str">
        <f t="shared" si="32"/>
        <v>通常実績</v>
      </c>
      <c r="AD22" s="892" t="str">
        <f t="shared" si="32"/>
        <v>通常実績</v>
      </c>
      <c r="AE22" s="892" t="str">
        <f t="shared" si="32"/>
        <v>通常実績</v>
      </c>
      <c r="AF22" s="892" t="str">
        <f t="shared" si="32"/>
        <v>通常実績</v>
      </c>
      <c r="AG22" s="892" t="str">
        <f t="shared" si="32"/>
        <v>通常実績</v>
      </c>
      <c r="AI22" s="863"/>
      <c r="AJ22" s="861"/>
    </row>
    <row r="23" spans="2:38" ht="20" customHeight="1">
      <c r="C23" s="874"/>
      <c r="D23" s="874"/>
      <c r="E23" s="874"/>
      <c r="F23" s="874"/>
      <c r="G23" s="874"/>
      <c r="H23" s="874"/>
      <c r="I23" s="874"/>
      <c r="J23" s="874"/>
      <c r="K23" s="874"/>
      <c r="L23" s="874"/>
      <c r="M23" s="874"/>
      <c r="N23" s="874"/>
      <c r="O23" s="874"/>
      <c r="P23" s="874"/>
      <c r="Q23" s="874"/>
      <c r="R23" s="874"/>
      <c r="S23" s="874"/>
      <c r="T23" s="874"/>
      <c r="U23" s="874"/>
      <c r="V23" s="874"/>
      <c r="W23" s="874"/>
      <c r="X23" s="874"/>
      <c r="Y23" s="874"/>
      <c r="Z23" s="874"/>
      <c r="AA23" s="874"/>
      <c r="AB23" s="874"/>
      <c r="AC23" s="874"/>
      <c r="AD23" s="874"/>
      <c r="AE23" s="874"/>
      <c r="AF23" s="874"/>
      <c r="AG23" s="874"/>
      <c r="AK23" s="880"/>
      <c r="AL23" s="880"/>
    </row>
    <row r="24" spans="2:38" ht="13.25" hidden="1" customHeight="1">
      <c r="C24" s="832">
        <f>YEAR(C27)</f>
        <v>2026</v>
      </c>
      <c r="D24" s="832">
        <f>MONTH(C27)</f>
        <v>5</v>
      </c>
    </row>
    <row r="25" spans="2:38">
      <c r="B25" s="878" t="s">
        <v>1352</v>
      </c>
      <c r="C25" s="2436">
        <f>C27</f>
        <v>46143</v>
      </c>
      <c r="D25" s="2437"/>
      <c r="E25" s="2437"/>
      <c r="F25" s="2437"/>
      <c r="G25" s="2437"/>
      <c r="H25" s="2437"/>
      <c r="I25" s="2437"/>
      <c r="J25" s="2437"/>
      <c r="K25" s="2437"/>
      <c r="L25" s="2437"/>
      <c r="M25" s="2437"/>
      <c r="N25" s="2437"/>
      <c r="O25" s="2437"/>
      <c r="P25" s="2437"/>
      <c r="Q25" s="2437"/>
      <c r="R25" s="2437"/>
      <c r="S25" s="2437"/>
      <c r="T25" s="2437"/>
      <c r="U25" s="2437"/>
      <c r="V25" s="2437"/>
      <c r="W25" s="2437"/>
      <c r="X25" s="2437"/>
      <c r="Y25" s="2437"/>
      <c r="Z25" s="2437"/>
      <c r="AA25" s="2437"/>
      <c r="AB25" s="2437"/>
      <c r="AC25" s="2437"/>
      <c r="AD25" s="2437"/>
      <c r="AE25" s="2437"/>
      <c r="AF25" s="2437"/>
      <c r="AG25" s="2437"/>
      <c r="AH25" s="2437"/>
      <c r="AI25" s="2438"/>
    </row>
    <row r="26" spans="2:38" ht="13.25" hidden="1" customHeight="1">
      <c r="B26" s="893"/>
      <c r="C26" s="854">
        <f>DATE($C24,$D24,1)</f>
        <v>46143</v>
      </c>
      <c r="D26" s="854">
        <f>C26+1</f>
        <v>46144</v>
      </c>
      <c r="E26" s="854">
        <f t="shared" ref="E26:AG26" si="34">D26+1</f>
        <v>46145</v>
      </c>
      <c r="F26" s="854">
        <f t="shared" si="34"/>
        <v>46146</v>
      </c>
      <c r="G26" s="854">
        <f t="shared" si="34"/>
        <v>46147</v>
      </c>
      <c r="H26" s="854">
        <f t="shared" si="34"/>
        <v>46148</v>
      </c>
      <c r="I26" s="854">
        <f t="shared" si="34"/>
        <v>46149</v>
      </c>
      <c r="J26" s="854">
        <f t="shared" si="34"/>
        <v>46150</v>
      </c>
      <c r="K26" s="854">
        <f t="shared" si="34"/>
        <v>46151</v>
      </c>
      <c r="L26" s="854">
        <f t="shared" si="34"/>
        <v>46152</v>
      </c>
      <c r="M26" s="854">
        <f t="shared" si="34"/>
        <v>46153</v>
      </c>
      <c r="N26" s="854">
        <f t="shared" si="34"/>
        <v>46154</v>
      </c>
      <c r="O26" s="854">
        <f t="shared" si="34"/>
        <v>46155</v>
      </c>
      <c r="P26" s="854">
        <f t="shared" si="34"/>
        <v>46156</v>
      </c>
      <c r="Q26" s="854">
        <f t="shared" si="34"/>
        <v>46157</v>
      </c>
      <c r="R26" s="854">
        <f t="shared" si="34"/>
        <v>46158</v>
      </c>
      <c r="S26" s="854">
        <f t="shared" si="34"/>
        <v>46159</v>
      </c>
      <c r="T26" s="854">
        <f t="shared" si="34"/>
        <v>46160</v>
      </c>
      <c r="U26" s="854">
        <f t="shared" si="34"/>
        <v>46161</v>
      </c>
      <c r="V26" s="854">
        <f t="shared" si="34"/>
        <v>46162</v>
      </c>
      <c r="W26" s="854">
        <f t="shared" si="34"/>
        <v>46163</v>
      </c>
      <c r="X26" s="854">
        <f t="shared" si="34"/>
        <v>46164</v>
      </c>
      <c r="Y26" s="854">
        <f t="shared" si="34"/>
        <v>46165</v>
      </c>
      <c r="Z26" s="854">
        <f t="shared" si="34"/>
        <v>46166</v>
      </c>
      <c r="AA26" s="854">
        <f t="shared" si="34"/>
        <v>46167</v>
      </c>
      <c r="AB26" s="854">
        <f t="shared" si="34"/>
        <v>46168</v>
      </c>
      <c r="AC26" s="854">
        <f t="shared" si="34"/>
        <v>46169</v>
      </c>
      <c r="AD26" s="854">
        <f t="shared" si="34"/>
        <v>46170</v>
      </c>
      <c r="AE26" s="854">
        <f t="shared" si="34"/>
        <v>46171</v>
      </c>
      <c r="AF26" s="854">
        <f t="shared" si="34"/>
        <v>46172</v>
      </c>
      <c r="AG26" s="854">
        <f t="shared" si="34"/>
        <v>46173</v>
      </c>
      <c r="AH26" s="894"/>
      <c r="AI26" s="895"/>
    </row>
    <row r="27" spans="2:38">
      <c r="B27" s="896" t="s">
        <v>1353</v>
      </c>
      <c r="C27" s="1095">
        <f>IF(EDATE(C12,1)&gt;$G$8,"",EDATE(C12,1))</f>
        <v>46143</v>
      </c>
      <c r="D27" s="1091">
        <f>IF(D26&gt;$G$8,"",IF(C27=EOMONTH(DATE($C24,$D24,1),0),"",IF(C27="","",C27+1)))</f>
        <v>46144</v>
      </c>
      <c r="E27" s="1091">
        <f t="shared" ref="E27:AG27" si="35">IF(E26&gt;$G$8,"",IF(D27=EOMONTH(DATE($C24,$D24,1),0),"",IF(D27="","",D27+1)))</f>
        <v>46145</v>
      </c>
      <c r="F27" s="1091">
        <f t="shared" si="35"/>
        <v>46146</v>
      </c>
      <c r="G27" s="1091">
        <f t="shared" si="35"/>
        <v>46147</v>
      </c>
      <c r="H27" s="1091">
        <f t="shared" si="35"/>
        <v>46148</v>
      </c>
      <c r="I27" s="1091">
        <f t="shared" si="35"/>
        <v>46149</v>
      </c>
      <c r="J27" s="1091">
        <f t="shared" si="35"/>
        <v>46150</v>
      </c>
      <c r="K27" s="1091">
        <f t="shared" si="35"/>
        <v>46151</v>
      </c>
      <c r="L27" s="1091">
        <f t="shared" si="35"/>
        <v>46152</v>
      </c>
      <c r="M27" s="1091">
        <f t="shared" si="35"/>
        <v>46153</v>
      </c>
      <c r="N27" s="1091">
        <f t="shared" si="35"/>
        <v>46154</v>
      </c>
      <c r="O27" s="1091">
        <f t="shared" si="35"/>
        <v>46155</v>
      </c>
      <c r="P27" s="1091">
        <f t="shared" si="35"/>
        <v>46156</v>
      </c>
      <c r="Q27" s="1091">
        <f t="shared" si="35"/>
        <v>46157</v>
      </c>
      <c r="R27" s="1091">
        <f t="shared" si="35"/>
        <v>46158</v>
      </c>
      <c r="S27" s="1091">
        <f t="shared" si="35"/>
        <v>46159</v>
      </c>
      <c r="T27" s="1091">
        <f t="shared" si="35"/>
        <v>46160</v>
      </c>
      <c r="U27" s="1091">
        <f t="shared" si="35"/>
        <v>46161</v>
      </c>
      <c r="V27" s="1091">
        <f t="shared" si="35"/>
        <v>46162</v>
      </c>
      <c r="W27" s="1091">
        <f t="shared" si="35"/>
        <v>46163</v>
      </c>
      <c r="X27" s="1091">
        <f t="shared" si="35"/>
        <v>46164</v>
      </c>
      <c r="Y27" s="1091">
        <f t="shared" si="35"/>
        <v>46165</v>
      </c>
      <c r="Z27" s="1091">
        <f t="shared" si="35"/>
        <v>46166</v>
      </c>
      <c r="AA27" s="1091">
        <f t="shared" si="35"/>
        <v>46167</v>
      </c>
      <c r="AB27" s="1091">
        <f t="shared" si="35"/>
        <v>46168</v>
      </c>
      <c r="AC27" s="1091">
        <f t="shared" si="35"/>
        <v>46169</v>
      </c>
      <c r="AD27" s="1091">
        <f t="shared" si="35"/>
        <v>46170</v>
      </c>
      <c r="AE27" s="1091">
        <f t="shared" si="35"/>
        <v>46171</v>
      </c>
      <c r="AF27" s="1091">
        <f t="shared" si="35"/>
        <v>46172</v>
      </c>
      <c r="AG27" s="1091">
        <f t="shared" si="35"/>
        <v>46173</v>
      </c>
      <c r="AH27" s="855" t="s">
        <v>1372</v>
      </c>
      <c r="AI27" s="856">
        <f>+COUNTIFS(C28:AG28,"土",C32:AG32,"")+COUNTIFS(C28:AG28,"日",C32:AG32,"")</f>
        <v>10</v>
      </c>
    </row>
    <row r="28" spans="2:38">
      <c r="B28" s="852" t="s">
        <v>1355</v>
      </c>
      <c r="C28" s="1092" t="str">
        <f>IFERROR(TEXT(WEEKDAY(+C27),"aaa"),"")</f>
        <v>金</v>
      </c>
      <c r="D28" s="1092" t="str">
        <f t="shared" ref="D28:AG28" si="36">IFERROR(TEXT(WEEKDAY(+D27),"aaa"),"")</f>
        <v>土</v>
      </c>
      <c r="E28" s="1092" t="str">
        <f t="shared" si="36"/>
        <v>日</v>
      </c>
      <c r="F28" s="1092" t="str">
        <f t="shared" si="36"/>
        <v>月</v>
      </c>
      <c r="G28" s="1092" t="str">
        <f t="shared" si="36"/>
        <v>火</v>
      </c>
      <c r="H28" s="1092" t="str">
        <f t="shared" si="36"/>
        <v>水</v>
      </c>
      <c r="I28" s="1092" t="str">
        <f t="shared" si="36"/>
        <v>木</v>
      </c>
      <c r="J28" s="1092" t="str">
        <f t="shared" si="36"/>
        <v>金</v>
      </c>
      <c r="K28" s="1092" t="str">
        <f t="shared" si="36"/>
        <v>土</v>
      </c>
      <c r="L28" s="1092" t="str">
        <f t="shared" si="36"/>
        <v>日</v>
      </c>
      <c r="M28" s="1092" t="str">
        <f t="shared" si="36"/>
        <v>月</v>
      </c>
      <c r="N28" s="1092" t="str">
        <f t="shared" si="36"/>
        <v>火</v>
      </c>
      <c r="O28" s="1092" t="str">
        <f t="shared" si="36"/>
        <v>水</v>
      </c>
      <c r="P28" s="1092" t="str">
        <f t="shared" si="36"/>
        <v>木</v>
      </c>
      <c r="Q28" s="1092" t="str">
        <f t="shared" si="36"/>
        <v>金</v>
      </c>
      <c r="R28" s="1092" t="str">
        <f t="shared" si="36"/>
        <v>土</v>
      </c>
      <c r="S28" s="1092" t="str">
        <f t="shared" si="36"/>
        <v>日</v>
      </c>
      <c r="T28" s="1092" t="str">
        <f t="shared" si="36"/>
        <v>月</v>
      </c>
      <c r="U28" s="1092" t="str">
        <f t="shared" si="36"/>
        <v>火</v>
      </c>
      <c r="V28" s="1092" t="str">
        <f t="shared" si="36"/>
        <v>水</v>
      </c>
      <c r="W28" s="1092" t="str">
        <f t="shared" si="36"/>
        <v>木</v>
      </c>
      <c r="X28" s="1092" t="str">
        <f t="shared" si="36"/>
        <v>金</v>
      </c>
      <c r="Y28" s="1092" t="str">
        <f t="shared" si="36"/>
        <v>土</v>
      </c>
      <c r="Z28" s="1092" t="str">
        <f t="shared" si="36"/>
        <v>日</v>
      </c>
      <c r="AA28" s="1092" t="str">
        <f t="shared" si="36"/>
        <v>月</v>
      </c>
      <c r="AB28" s="1092" t="str">
        <f t="shared" si="36"/>
        <v>火</v>
      </c>
      <c r="AC28" s="1092" t="str">
        <f t="shared" si="36"/>
        <v>水</v>
      </c>
      <c r="AD28" s="1092" t="str">
        <f t="shared" si="36"/>
        <v>木</v>
      </c>
      <c r="AE28" s="1092" t="str">
        <f t="shared" si="36"/>
        <v>金</v>
      </c>
      <c r="AF28" s="1092" t="str">
        <f t="shared" si="36"/>
        <v>土</v>
      </c>
      <c r="AG28" s="1092" t="str">
        <f t="shared" si="36"/>
        <v>日</v>
      </c>
      <c r="AH28" s="855" t="s">
        <v>1356</v>
      </c>
      <c r="AI28" s="856">
        <f>+COUNTIF(C32:AG32,"夏休")+COUNTIF(C32:AG32,"冬休")+COUNTIF(C32:AG32,"中止")</f>
        <v>0</v>
      </c>
    </row>
    <row r="29" spans="2:38" ht="13.5" customHeight="1">
      <c r="B29" s="2427" t="s">
        <v>1357</v>
      </c>
      <c r="C29" s="2439"/>
      <c r="D29" s="2424"/>
      <c r="E29" s="2424"/>
      <c r="F29" s="2424"/>
      <c r="G29" s="2424"/>
      <c r="H29" s="2424"/>
      <c r="I29" s="2424"/>
      <c r="J29" s="2424"/>
      <c r="K29" s="2424"/>
      <c r="L29" s="2424"/>
      <c r="M29" s="2424"/>
      <c r="N29" s="2424"/>
      <c r="O29" s="2424"/>
      <c r="P29" s="2424"/>
      <c r="Q29" s="2424"/>
      <c r="R29" s="2424"/>
      <c r="S29" s="2424"/>
      <c r="T29" s="2424"/>
      <c r="U29" s="2424"/>
      <c r="V29" s="2424"/>
      <c r="W29" s="2424"/>
      <c r="X29" s="2424"/>
      <c r="Y29" s="2424"/>
      <c r="Z29" s="2424"/>
      <c r="AA29" s="2424"/>
      <c r="AB29" s="2424"/>
      <c r="AC29" s="2424"/>
      <c r="AD29" s="2450"/>
      <c r="AE29" s="2450"/>
      <c r="AF29" s="2424"/>
      <c r="AG29" s="2453"/>
      <c r="AH29" s="857" t="s">
        <v>1358</v>
      </c>
      <c r="AI29" s="886">
        <f>COUNT(C27:AG27)-AI28</f>
        <v>31</v>
      </c>
    </row>
    <row r="30" spans="2:38" ht="13.5" customHeight="1">
      <c r="B30" s="2428"/>
      <c r="C30" s="2440"/>
      <c r="D30" s="2425"/>
      <c r="E30" s="2425"/>
      <c r="F30" s="2425"/>
      <c r="G30" s="2425"/>
      <c r="H30" s="2425"/>
      <c r="I30" s="2425"/>
      <c r="J30" s="2425"/>
      <c r="K30" s="2425"/>
      <c r="L30" s="2425"/>
      <c r="M30" s="2425"/>
      <c r="N30" s="2425"/>
      <c r="O30" s="2425"/>
      <c r="P30" s="2425"/>
      <c r="Q30" s="2425"/>
      <c r="R30" s="2425"/>
      <c r="S30" s="2425"/>
      <c r="T30" s="2425"/>
      <c r="U30" s="2425"/>
      <c r="V30" s="2425"/>
      <c r="W30" s="2425"/>
      <c r="X30" s="2425"/>
      <c r="Y30" s="2425"/>
      <c r="Z30" s="2425"/>
      <c r="AA30" s="2425"/>
      <c r="AB30" s="2425"/>
      <c r="AC30" s="2425"/>
      <c r="AD30" s="2451"/>
      <c r="AE30" s="2451"/>
      <c r="AF30" s="2425"/>
      <c r="AG30" s="2454"/>
      <c r="AH30" s="857" t="s">
        <v>1359</v>
      </c>
      <c r="AI30" s="860">
        <f>+COUNTIF(C33:AG33,"休")</f>
        <v>9</v>
      </c>
      <c r="AJ30" s="861" t="str">
        <f>IF(AI31&gt;0.285,"",IF(AI30&lt;AI27,"←計画日数が足りません",""))</f>
        <v/>
      </c>
    </row>
    <row r="31" spans="2:38" ht="13.5" customHeight="1">
      <c r="B31" s="2429"/>
      <c r="C31" s="2441"/>
      <c r="D31" s="2426"/>
      <c r="E31" s="2426"/>
      <c r="F31" s="2426"/>
      <c r="G31" s="2426"/>
      <c r="H31" s="2426"/>
      <c r="I31" s="2426"/>
      <c r="J31" s="2426"/>
      <c r="K31" s="2426"/>
      <c r="L31" s="2426"/>
      <c r="M31" s="2426"/>
      <c r="N31" s="2426"/>
      <c r="O31" s="2426"/>
      <c r="P31" s="2426"/>
      <c r="Q31" s="2426"/>
      <c r="R31" s="2426"/>
      <c r="S31" s="2426"/>
      <c r="T31" s="2426"/>
      <c r="U31" s="2426"/>
      <c r="V31" s="2426"/>
      <c r="W31" s="2426"/>
      <c r="X31" s="2426"/>
      <c r="Y31" s="2426"/>
      <c r="Z31" s="2426"/>
      <c r="AA31" s="2426"/>
      <c r="AB31" s="2426"/>
      <c r="AC31" s="2426"/>
      <c r="AD31" s="2452"/>
      <c r="AE31" s="2452"/>
      <c r="AF31" s="2426"/>
      <c r="AG31" s="2455"/>
      <c r="AH31" s="857" t="s">
        <v>1360</v>
      </c>
      <c r="AI31" s="897">
        <f>+AI30/AI29</f>
        <v>0.29032258064516131</v>
      </c>
    </row>
    <row r="32" spans="2:38">
      <c r="B32" s="864" t="s">
        <v>1361</v>
      </c>
      <c r="C32" s="875"/>
      <c r="D32" s="865"/>
      <c r="E32" s="865"/>
      <c r="F32" s="865"/>
      <c r="G32" s="865"/>
      <c r="H32" s="865"/>
      <c r="I32" s="865"/>
      <c r="J32" s="865"/>
      <c r="K32" s="865"/>
      <c r="L32" s="865"/>
      <c r="M32" s="865"/>
      <c r="N32" s="865"/>
      <c r="O32" s="865"/>
      <c r="P32" s="865"/>
      <c r="Q32" s="865"/>
      <c r="R32" s="865"/>
      <c r="S32" s="865"/>
      <c r="T32" s="865"/>
      <c r="U32" s="865"/>
      <c r="V32" s="865"/>
      <c r="W32" s="865"/>
      <c r="X32" s="865"/>
      <c r="Y32" s="865"/>
      <c r="Z32" s="865"/>
      <c r="AA32" s="865"/>
      <c r="AB32" s="865"/>
      <c r="AC32" s="865"/>
      <c r="AD32" s="887"/>
      <c r="AE32" s="887"/>
      <c r="AF32" s="865"/>
      <c r="AG32" s="888"/>
      <c r="AH32" s="857" t="s">
        <v>1362</v>
      </c>
      <c r="AI32" s="860">
        <f>+COUNTIF(C34:AG34,"*休")</f>
        <v>9</v>
      </c>
    </row>
    <row r="33" spans="2:36">
      <c r="B33" s="852" t="s">
        <v>1364</v>
      </c>
      <c r="C33" s="875"/>
      <c r="D33" s="865" t="s">
        <v>1640</v>
      </c>
      <c r="E33" s="865" t="s">
        <v>1640</v>
      </c>
      <c r="F33" s="865" t="s">
        <v>1640</v>
      </c>
      <c r="G33" s="865"/>
      <c r="H33" s="865"/>
      <c r="I33" s="865"/>
      <c r="J33" s="865"/>
      <c r="K33" s="865" t="s">
        <v>1640</v>
      </c>
      <c r="L33" s="865" t="s">
        <v>1640</v>
      </c>
      <c r="M33" s="865"/>
      <c r="N33" s="865"/>
      <c r="O33" s="865"/>
      <c r="P33" s="865"/>
      <c r="Q33" s="865"/>
      <c r="R33" s="865"/>
      <c r="S33" s="865" t="s">
        <v>1640</v>
      </c>
      <c r="T33" s="865"/>
      <c r="U33" s="865"/>
      <c r="V33" s="865"/>
      <c r="W33" s="865"/>
      <c r="X33" s="865"/>
      <c r="Y33" s="865" t="s">
        <v>1640</v>
      </c>
      <c r="Z33" s="865" t="s">
        <v>1640</v>
      </c>
      <c r="AA33" s="865"/>
      <c r="AB33" s="865"/>
      <c r="AC33" s="865"/>
      <c r="AD33" s="865"/>
      <c r="AE33" s="865"/>
      <c r="AF33" s="865" t="s">
        <v>1640</v>
      </c>
      <c r="AG33" s="889"/>
      <c r="AH33" s="866" t="s">
        <v>1365</v>
      </c>
      <c r="AI33" s="898">
        <f>+AI32/AI29</f>
        <v>0.29032258064516131</v>
      </c>
    </row>
    <row r="34" spans="2:36">
      <c r="B34" s="868" t="s">
        <v>1366</v>
      </c>
      <c r="C34" s="876"/>
      <c r="D34" s="869" t="s">
        <v>1640</v>
      </c>
      <c r="E34" s="869" t="s">
        <v>1640</v>
      </c>
      <c r="F34" s="869" t="s">
        <v>1640</v>
      </c>
      <c r="G34" s="869" t="s">
        <v>1644</v>
      </c>
      <c r="H34" s="869"/>
      <c r="I34" s="869"/>
      <c r="J34" s="869"/>
      <c r="K34" s="869" t="s">
        <v>294</v>
      </c>
      <c r="L34" s="869" t="s">
        <v>1640</v>
      </c>
      <c r="M34" s="869"/>
      <c r="N34" s="869"/>
      <c r="O34" s="869" t="s">
        <v>1644</v>
      </c>
      <c r="P34" s="869"/>
      <c r="Q34" s="869"/>
      <c r="R34" s="869"/>
      <c r="S34" s="869" t="s">
        <v>1640</v>
      </c>
      <c r="T34" s="869"/>
      <c r="U34" s="869"/>
      <c r="V34" s="869"/>
      <c r="W34" s="869"/>
      <c r="X34" s="869"/>
      <c r="Y34" s="869" t="s">
        <v>1640</v>
      </c>
      <c r="Z34" s="869" t="s">
        <v>1640</v>
      </c>
      <c r="AA34" s="869"/>
      <c r="AB34" s="869"/>
      <c r="AC34" s="869"/>
      <c r="AD34" s="869"/>
      <c r="AE34" s="869"/>
      <c r="AF34" s="869"/>
      <c r="AG34" s="890"/>
      <c r="AH34" s="891" t="s">
        <v>1373</v>
      </c>
      <c r="AI34" s="871" t="str">
        <f>_xlfn.IFS(AI33&gt;=0.285,"OK",AI27&lt;=AI32,"OK",AI27&gt;AI32,"NG")</f>
        <v>OK</v>
      </c>
      <c r="AJ34" s="861" t="str">
        <f>IF(AI34="NG","←月単位未達成","←月単位達成")</f>
        <v>←月単位達成</v>
      </c>
    </row>
    <row r="35" spans="2:36" ht="13.25" hidden="1" customHeight="1">
      <c r="C35" s="892" t="str">
        <f>IF($C32="","通常",C32)</f>
        <v>通常</v>
      </c>
      <c r="D35" s="892" t="str">
        <f t="shared" ref="D35:AG35" si="37">IF(D32="","通常",D32)</f>
        <v>通常</v>
      </c>
      <c r="E35" s="892" t="str">
        <f t="shared" si="37"/>
        <v>通常</v>
      </c>
      <c r="F35" s="892" t="str">
        <f t="shared" si="37"/>
        <v>通常</v>
      </c>
      <c r="G35" s="892" t="str">
        <f t="shared" si="37"/>
        <v>通常</v>
      </c>
      <c r="H35" s="892" t="str">
        <f t="shared" si="37"/>
        <v>通常</v>
      </c>
      <c r="I35" s="892" t="str">
        <f t="shared" si="37"/>
        <v>通常</v>
      </c>
      <c r="J35" s="892" t="str">
        <f t="shared" si="37"/>
        <v>通常</v>
      </c>
      <c r="K35" s="892" t="str">
        <f t="shared" si="37"/>
        <v>通常</v>
      </c>
      <c r="L35" s="892" t="str">
        <f t="shared" si="37"/>
        <v>通常</v>
      </c>
      <c r="M35" s="892" t="str">
        <f t="shared" si="37"/>
        <v>通常</v>
      </c>
      <c r="N35" s="892" t="str">
        <f t="shared" si="37"/>
        <v>通常</v>
      </c>
      <c r="O35" s="892" t="str">
        <f t="shared" si="37"/>
        <v>通常</v>
      </c>
      <c r="P35" s="892" t="str">
        <f t="shared" si="37"/>
        <v>通常</v>
      </c>
      <c r="Q35" s="892" t="str">
        <f t="shared" si="37"/>
        <v>通常</v>
      </c>
      <c r="R35" s="892" t="str">
        <f t="shared" si="37"/>
        <v>通常</v>
      </c>
      <c r="S35" s="892" t="str">
        <f t="shared" si="37"/>
        <v>通常</v>
      </c>
      <c r="T35" s="892" t="str">
        <f t="shared" si="37"/>
        <v>通常</v>
      </c>
      <c r="U35" s="892" t="str">
        <f t="shared" si="37"/>
        <v>通常</v>
      </c>
      <c r="V35" s="892" t="str">
        <f t="shared" si="37"/>
        <v>通常</v>
      </c>
      <c r="W35" s="892" t="str">
        <f t="shared" si="37"/>
        <v>通常</v>
      </c>
      <c r="X35" s="892" t="str">
        <f t="shared" si="37"/>
        <v>通常</v>
      </c>
      <c r="Y35" s="892" t="str">
        <f t="shared" si="37"/>
        <v>通常</v>
      </c>
      <c r="Z35" s="892" t="str">
        <f t="shared" si="37"/>
        <v>通常</v>
      </c>
      <c r="AA35" s="892" t="str">
        <f t="shared" si="37"/>
        <v>通常</v>
      </c>
      <c r="AB35" s="892" t="str">
        <f t="shared" si="37"/>
        <v>通常</v>
      </c>
      <c r="AC35" s="892" t="str">
        <f t="shared" si="37"/>
        <v>通常</v>
      </c>
      <c r="AD35" s="892" t="str">
        <f t="shared" si="37"/>
        <v>通常</v>
      </c>
      <c r="AE35" s="892" t="str">
        <f t="shared" si="37"/>
        <v>通常</v>
      </c>
      <c r="AF35" s="892" t="str">
        <f t="shared" si="37"/>
        <v>通常</v>
      </c>
      <c r="AG35" s="892" t="str">
        <f t="shared" si="37"/>
        <v>通常</v>
      </c>
      <c r="AI35" s="863"/>
      <c r="AJ35" s="861"/>
    </row>
    <row r="36" spans="2:36" ht="13.25" hidden="1" customHeight="1">
      <c r="C36" s="892" t="str">
        <f>IF(C32="","通常実績",C32)</f>
        <v>通常実績</v>
      </c>
      <c r="D36" s="892" t="str">
        <f t="shared" ref="D36:AG36" si="38">IF(D32="","通常実績",D32)</f>
        <v>通常実績</v>
      </c>
      <c r="E36" s="892" t="str">
        <f t="shared" si="38"/>
        <v>通常実績</v>
      </c>
      <c r="F36" s="892" t="str">
        <f t="shared" si="38"/>
        <v>通常実績</v>
      </c>
      <c r="G36" s="892" t="str">
        <f t="shared" si="38"/>
        <v>通常実績</v>
      </c>
      <c r="H36" s="892" t="str">
        <f t="shared" si="38"/>
        <v>通常実績</v>
      </c>
      <c r="I36" s="892" t="str">
        <f t="shared" si="38"/>
        <v>通常実績</v>
      </c>
      <c r="J36" s="892" t="str">
        <f t="shared" si="38"/>
        <v>通常実績</v>
      </c>
      <c r="K36" s="892" t="str">
        <f t="shared" si="38"/>
        <v>通常実績</v>
      </c>
      <c r="L36" s="892" t="str">
        <f t="shared" si="38"/>
        <v>通常実績</v>
      </c>
      <c r="M36" s="892" t="str">
        <f t="shared" si="38"/>
        <v>通常実績</v>
      </c>
      <c r="N36" s="892" t="str">
        <f t="shared" si="38"/>
        <v>通常実績</v>
      </c>
      <c r="O36" s="892" t="str">
        <f t="shared" si="38"/>
        <v>通常実績</v>
      </c>
      <c r="P36" s="892" t="str">
        <f t="shared" si="38"/>
        <v>通常実績</v>
      </c>
      <c r="Q36" s="892" t="str">
        <f t="shared" si="38"/>
        <v>通常実績</v>
      </c>
      <c r="R36" s="892" t="str">
        <f t="shared" si="38"/>
        <v>通常実績</v>
      </c>
      <c r="S36" s="892" t="str">
        <f t="shared" si="38"/>
        <v>通常実績</v>
      </c>
      <c r="T36" s="892" t="str">
        <f t="shared" si="38"/>
        <v>通常実績</v>
      </c>
      <c r="U36" s="892" t="str">
        <f t="shared" si="38"/>
        <v>通常実績</v>
      </c>
      <c r="V36" s="892" t="str">
        <f t="shared" si="38"/>
        <v>通常実績</v>
      </c>
      <c r="W36" s="892" t="str">
        <f t="shared" si="38"/>
        <v>通常実績</v>
      </c>
      <c r="X36" s="892" t="str">
        <f t="shared" si="38"/>
        <v>通常実績</v>
      </c>
      <c r="Y36" s="892" t="str">
        <f t="shared" si="38"/>
        <v>通常実績</v>
      </c>
      <c r="Z36" s="892" t="str">
        <f t="shared" si="38"/>
        <v>通常実績</v>
      </c>
      <c r="AA36" s="892" t="str">
        <f t="shared" si="38"/>
        <v>通常実績</v>
      </c>
      <c r="AB36" s="892" t="str">
        <f t="shared" si="38"/>
        <v>通常実績</v>
      </c>
      <c r="AC36" s="892" t="str">
        <f t="shared" si="38"/>
        <v>通常実績</v>
      </c>
      <c r="AD36" s="892" t="str">
        <f t="shared" si="38"/>
        <v>通常実績</v>
      </c>
      <c r="AE36" s="892" t="str">
        <f t="shared" si="38"/>
        <v>通常実績</v>
      </c>
      <c r="AF36" s="892" t="str">
        <f t="shared" si="38"/>
        <v>通常実績</v>
      </c>
      <c r="AG36" s="892" t="str">
        <f t="shared" si="38"/>
        <v>通常実績</v>
      </c>
      <c r="AI36" s="863"/>
      <c r="AJ36" s="861"/>
    </row>
    <row r="37" spans="2:36" ht="20" customHeight="1">
      <c r="C37" s="874"/>
      <c r="D37" s="874"/>
      <c r="E37" s="874"/>
      <c r="F37" s="874"/>
      <c r="G37" s="874"/>
      <c r="H37" s="874"/>
      <c r="I37" s="874"/>
      <c r="J37" s="874"/>
      <c r="K37" s="874"/>
      <c r="L37" s="874"/>
      <c r="M37" s="874"/>
      <c r="N37" s="874"/>
      <c r="O37" s="874"/>
      <c r="P37" s="874"/>
      <c r="Q37" s="874"/>
      <c r="R37" s="874"/>
      <c r="S37" s="874"/>
      <c r="T37" s="874"/>
      <c r="U37" s="874"/>
      <c r="V37" s="874"/>
      <c r="W37" s="874"/>
      <c r="X37" s="874"/>
      <c r="Y37" s="874"/>
      <c r="Z37" s="874"/>
      <c r="AA37" s="874"/>
      <c r="AB37" s="874"/>
      <c r="AC37" s="874"/>
      <c r="AD37" s="874"/>
      <c r="AE37" s="874"/>
      <c r="AF37" s="874"/>
      <c r="AG37" s="874"/>
    </row>
    <row r="38" spans="2:36" ht="13.25" hidden="1" customHeight="1">
      <c r="C38" s="832">
        <f>YEAR(C41)</f>
        <v>2026</v>
      </c>
      <c r="D38" s="832">
        <f>MONTH(C41)</f>
        <v>6</v>
      </c>
    </row>
    <row r="39" spans="2:36">
      <c r="B39" s="878" t="s">
        <v>1352</v>
      </c>
      <c r="C39" s="2436">
        <f>C41</f>
        <v>46174</v>
      </c>
      <c r="D39" s="2437"/>
      <c r="E39" s="2437"/>
      <c r="F39" s="2437"/>
      <c r="G39" s="2437"/>
      <c r="H39" s="2437"/>
      <c r="I39" s="2437"/>
      <c r="J39" s="2437"/>
      <c r="K39" s="2437"/>
      <c r="L39" s="2437"/>
      <c r="M39" s="2437"/>
      <c r="N39" s="2437"/>
      <c r="O39" s="2437"/>
      <c r="P39" s="2437"/>
      <c r="Q39" s="2437"/>
      <c r="R39" s="2437"/>
      <c r="S39" s="2437"/>
      <c r="T39" s="2437"/>
      <c r="U39" s="2437"/>
      <c r="V39" s="2437"/>
      <c r="W39" s="2437"/>
      <c r="X39" s="2437"/>
      <c r="Y39" s="2437"/>
      <c r="Z39" s="2437"/>
      <c r="AA39" s="2437"/>
      <c r="AB39" s="2437"/>
      <c r="AC39" s="2437"/>
      <c r="AD39" s="2437"/>
      <c r="AE39" s="2437"/>
      <c r="AF39" s="2437"/>
      <c r="AG39" s="2437"/>
      <c r="AH39" s="2437"/>
      <c r="AI39" s="2438"/>
    </row>
    <row r="40" spans="2:36" hidden="1">
      <c r="B40" s="893"/>
      <c r="C40" s="854">
        <f>DATE($C38,$D38,1)</f>
        <v>46174</v>
      </c>
      <c r="D40" s="854">
        <f t="shared" ref="D40:AG40" si="39">C40+1</f>
        <v>46175</v>
      </c>
      <c r="E40" s="854">
        <f t="shared" si="39"/>
        <v>46176</v>
      </c>
      <c r="F40" s="854">
        <f t="shared" si="39"/>
        <v>46177</v>
      </c>
      <c r="G40" s="854">
        <f t="shared" si="39"/>
        <v>46178</v>
      </c>
      <c r="H40" s="854">
        <f t="shared" si="39"/>
        <v>46179</v>
      </c>
      <c r="I40" s="854">
        <f t="shared" si="39"/>
        <v>46180</v>
      </c>
      <c r="J40" s="854">
        <f t="shared" si="39"/>
        <v>46181</v>
      </c>
      <c r="K40" s="854">
        <f t="shared" si="39"/>
        <v>46182</v>
      </c>
      <c r="L40" s="854">
        <f t="shared" si="39"/>
        <v>46183</v>
      </c>
      <c r="M40" s="854">
        <f t="shared" si="39"/>
        <v>46184</v>
      </c>
      <c r="N40" s="854">
        <f t="shared" si="39"/>
        <v>46185</v>
      </c>
      <c r="O40" s="854">
        <f t="shared" si="39"/>
        <v>46186</v>
      </c>
      <c r="P40" s="854">
        <f t="shared" si="39"/>
        <v>46187</v>
      </c>
      <c r="Q40" s="854">
        <f t="shared" si="39"/>
        <v>46188</v>
      </c>
      <c r="R40" s="854">
        <f t="shared" si="39"/>
        <v>46189</v>
      </c>
      <c r="S40" s="854">
        <f t="shared" si="39"/>
        <v>46190</v>
      </c>
      <c r="T40" s="854">
        <f t="shared" si="39"/>
        <v>46191</v>
      </c>
      <c r="U40" s="854">
        <f t="shared" si="39"/>
        <v>46192</v>
      </c>
      <c r="V40" s="854">
        <f t="shared" si="39"/>
        <v>46193</v>
      </c>
      <c r="W40" s="854">
        <f t="shared" si="39"/>
        <v>46194</v>
      </c>
      <c r="X40" s="854">
        <f t="shared" si="39"/>
        <v>46195</v>
      </c>
      <c r="Y40" s="854">
        <f t="shared" si="39"/>
        <v>46196</v>
      </c>
      <c r="Z40" s="854">
        <f t="shared" si="39"/>
        <v>46197</v>
      </c>
      <c r="AA40" s="854">
        <f t="shared" si="39"/>
        <v>46198</v>
      </c>
      <c r="AB40" s="854">
        <f t="shared" si="39"/>
        <v>46199</v>
      </c>
      <c r="AC40" s="854">
        <f t="shared" si="39"/>
        <v>46200</v>
      </c>
      <c r="AD40" s="854">
        <f t="shared" si="39"/>
        <v>46201</v>
      </c>
      <c r="AE40" s="854">
        <f t="shared" si="39"/>
        <v>46202</v>
      </c>
      <c r="AF40" s="854">
        <f t="shared" si="39"/>
        <v>46203</v>
      </c>
      <c r="AG40" s="854">
        <f t="shared" si="39"/>
        <v>46204</v>
      </c>
      <c r="AH40" s="894"/>
      <c r="AI40" s="895"/>
    </row>
    <row r="41" spans="2:36">
      <c r="B41" s="896" t="s">
        <v>1353</v>
      </c>
      <c r="C41" s="1095">
        <f>IF(EDATE(C26,1)&gt;$G$8,"",EDATE(C26,1))</f>
        <v>46174</v>
      </c>
      <c r="D41" s="1091">
        <f t="shared" ref="D41:AG41" si="40">IF(D40&gt;$G$8,"",IF(C41=EOMONTH(DATE($C38,$D38,1),0),"",IF(C41="","",C41+1)))</f>
        <v>46175</v>
      </c>
      <c r="E41" s="1091">
        <f t="shared" si="40"/>
        <v>46176</v>
      </c>
      <c r="F41" s="1091">
        <f t="shared" si="40"/>
        <v>46177</v>
      </c>
      <c r="G41" s="1091">
        <f t="shared" si="40"/>
        <v>46178</v>
      </c>
      <c r="H41" s="1091">
        <f t="shared" si="40"/>
        <v>46179</v>
      </c>
      <c r="I41" s="1091">
        <f t="shared" si="40"/>
        <v>46180</v>
      </c>
      <c r="J41" s="1091">
        <f t="shared" si="40"/>
        <v>46181</v>
      </c>
      <c r="K41" s="1091">
        <f t="shared" si="40"/>
        <v>46182</v>
      </c>
      <c r="L41" s="1091">
        <f t="shared" si="40"/>
        <v>46183</v>
      </c>
      <c r="M41" s="1091">
        <f t="shared" si="40"/>
        <v>46184</v>
      </c>
      <c r="N41" s="1091">
        <f t="shared" si="40"/>
        <v>46185</v>
      </c>
      <c r="O41" s="1091">
        <f t="shared" si="40"/>
        <v>46186</v>
      </c>
      <c r="P41" s="1091">
        <f t="shared" si="40"/>
        <v>46187</v>
      </c>
      <c r="Q41" s="1091">
        <f t="shared" si="40"/>
        <v>46188</v>
      </c>
      <c r="R41" s="1091">
        <f t="shared" si="40"/>
        <v>46189</v>
      </c>
      <c r="S41" s="1091">
        <f t="shared" si="40"/>
        <v>46190</v>
      </c>
      <c r="T41" s="1091">
        <f t="shared" si="40"/>
        <v>46191</v>
      </c>
      <c r="U41" s="1091">
        <f t="shared" si="40"/>
        <v>46192</v>
      </c>
      <c r="V41" s="1091">
        <f t="shared" si="40"/>
        <v>46193</v>
      </c>
      <c r="W41" s="1091">
        <f t="shared" si="40"/>
        <v>46194</v>
      </c>
      <c r="X41" s="1091">
        <f t="shared" si="40"/>
        <v>46195</v>
      </c>
      <c r="Y41" s="1091">
        <f t="shared" si="40"/>
        <v>46196</v>
      </c>
      <c r="Z41" s="1091">
        <f t="shared" si="40"/>
        <v>46197</v>
      </c>
      <c r="AA41" s="1091">
        <f t="shared" si="40"/>
        <v>46198</v>
      </c>
      <c r="AB41" s="1091">
        <f t="shared" si="40"/>
        <v>46199</v>
      </c>
      <c r="AC41" s="1091">
        <f t="shared" si="40"/>
        <v>46200</v>
      </c>
      <c r="AD41" s="1091">
        <f t="shared" si="40"/>
        <v>46201</v>
      </c>
      <c r="AE41" s="1091">
        <f t="shared" si="40"/>
        <v>46202</v>
      </c>
      <c r="AF41" s="1091">
        <f t="shared" si="40"/>
        <v>46203</v>
      </c>
      <c r="AG41" s="1091" t="str">
        <f t="shared" si="40"/>
        <v/>
      </c>
      <c r="AH41" s="855" t="s">
        <v>1372</v>
      </c>
      <c r="AI41" s="856">
        <f>+COUNTIFS(C42:AG42,"土",C46:AG46,"")+COUNTIFS(C42:AG42,"日",C46:AG46,"")</f>
        <v>8</v>
      </c>
    </row>
    <row r="42" spans="2:36">
      <c r="B42" s="852" t="s">
        <v>1355</v>
      </c>
      <c r="C42" s="1092" t="str">
        <f>IFERROR(TEXT(WEEKDAY(+C41),"aaa"),"")</f>
        <v>月</v>
      </c>
      <c r="D42" s="1092" t="str">
        <f t="shared" ref="D42:AG42" si="41">IFERROR(TEXT(WEEKDAY(+D41),"aaa"),"")</f>
        <v>火</v>
      </c>
      <c r="E42" s="1092" t="str">
        <f t="shared" si="41"/>
        <v>水</v>
      </c>
      <c r="F42" s="1092" t="str">
        <f t="shared" si="41"/>
        <v>木</v>
      </c>
      <c r="G42" s="1092" t="str">
        <f t="shared" si="41"/>
        <v>金</v>
      </c>
      <c r="H42" s="1092" t="str">
        <f t="shared" si="41"/>
        <v>土</v>
      </c>
      <c r="I42" s="1092" t="str">
        <f t="shared" si="41"/>
        <v>日</v>
      </c>
      <c r="J42" s="1092" t="str">
        <f t="shared" si="41"/>
        <v>月</v>
      </c>
      <c r="K42" s="1092" t="str">
        <f t="shared" si="41"/>
        <v>火</v>
      </c>
      <c r="L42" s="1092" t="str">
        <f t="shared" si="41"/>
        <v>水</v>
      </c>
      <c r="M42" s="1092" t="str">
        <f t="shared" si="41"/>
        <v>木</v>
      </c>
      <c r="N42" s="1092" t="str">
        <f t="shared" si="41"/>
        <v>金</v>
      </c>
      <c r="O42" s="1092" t="str">
        <f t="shared" si="41"/>
        <v>土</v>
      </c>
      <c r="P42" s="1092" t="str">
        <f t="shared" si="41"/>
        <v>日</v>
      </c>
      <c r="Q42" s="1092" t="str">
        <f t="shared" si="41"/>
        <v>月</v>
      </c>
      <c r="R42" s="1092" t="str">
        <f t="shared" si="41"/>
        <v>火</v>
      </c>
      <c r="S42" s="1092" t="str">
        <f t="shared" si="41"/>
        <v>水</v>
      </c>
      <c r="T42" s="1092" t="str">
        <f t="shared" si="41"/>
        <v>木</v>
      </c>
      <c r="U42" s="1092" t="str">
        <f t="shared" si="41"/>
        <v>金</v>
      </c>
      <c r="V42" s="1092" t="str">
        <f t="shared" si="41"/>
        <v>土</v>
      </c>
      <c r="W42" s="1092" t="str">
        <f t="shared" si="41"/>
        <v>日</v>
      </c>
      <c r="X42" s="1092" t="str">
        <f t="shared" si="41"/>
        <v>月</v>
      </c>
      <c r="Y42" s="1092" t="str">
        <f t="shared" si="41"/>
        <v>火</v>
      </c>
      <c r="Z42" s="1092" t="str">
        <f t="shared" si="41"/>
        <v>水</v>
      </c>
      <c r="AA42" s="1092" t="str">
        <f t="shared" si="41"/>
        <v>木</v>
      </c>
      <c r="AB42" s="1092" t="str">
        <f t="shared" si="41"/>
        <v>金</v>
      </c>
      <c r="AC42" s="1092" t="str">
        <f t="shared" si="41"/>
        <v>土</v>
      </c>
      <c r="AD42" s="1092" t="str">
        <f t="shared" si="41"/>
        <v>日</v>
      </c>
      <c r="AE42" s="1092" t="str">
        <f t="shared" si="41"/>
        <v>月</v>
      </c>
      <c r="AF42" s="1092" t="str">
        <f t="shared" si="41"/>
        <v>火</v>
      </c>
      <c r="AG42" s="1092" t="str">
        <f t="shared" si="41"/>
        <v/>
      </c>
      <c r="AH42" s="855" t="s">
        <v>1356</v>
      </c>
      <c r="AI42" s="856">
        <f>+COUNTIF(C46:AG46,"夏休")+COUNTIF(C46:AG46,"冬休")+COUNTIF(C46:AG46,"中止")</f>
        <v>0</v>
      </c>
    </row>
    <row r="43" spans="2:36" ht="13.5" customHeight="1">
      <c r="B43" s="2427" t="s">
        <v>1357</v>
      </c>
      <c r="C43" s="2439"/>
      <c r="D43" s="2424"/>
      <c r="E43" s="2424"/>
      <c r="F43" s="2424"/>
      <c r="G43" s="2424"/>
      <c r="H43" s="2424"/>
      <c r="I43" s="2424"/>
      <c r="J43" s="2424"/>
      <c r="K43" s="2424"/>
      <c r="L43" s="2424"/>
      <c r="M43" s="2424"/>
      <c r="N43" s="2424"/>
      <c r="O43" s="2424"/>
      <c r="P43" s="2424"/>
      <c r="Q43" s="2424"/>
      <c r="R43" s="2424"/>
      <c r="S43" s="2424"/>
      <c r="T43" s="2424"/>
      <c r="U43" s="2424"/>
      <c r="V43" s="2424"/>
      <c r="W43" s="2424"/>
      <c r="X43" s="2424"/>
      <c r="Y43" s="2424"/>
      <c r="Z43" s="2424"/>
      <c r="AA43" s="2424"/>
      <c r="AB43" s="2424"/>
      <c r="AC43" s="2424"/>
      <c r="AD43" s="2450"/>
      <c r="AE43" s="2450"/>
      <c r="AF43" s="2424"/>
      <c r="AG43" s="2453"/>
      <c r="AH43" s="857" t="s">
        <v>1358</v>
      </c>
      <c r="AI43" s="886">
        <f>COUNT(C41:AG41)-AI42</f>
        <v>30</v>
      </c>
    </row>
    <row r="44" spans="2:36" ht="13.5" customHeight="1">
      <c r="B44" s="2428"/>
      <c r="C44" s="2440"/>
      <c r="D44" s="2425"/>
      <c r="E44" s="2425"/>
      <c r="F44" s="2425"/>
      <c r="G44" s="2425"/>
      <c r="H44" s="2425"/>
      <c r="I44" s="2425"/>
      <c r="J44" s="2425"/>
      <c r="K44" s="2425"/>
      <c r="L44" s="2425"/>
      <c r="M44" s="2425"/>
      <c r="N44" s="2425"/>
      <c r="O44" s="2425"/>
      <c r="P44" s="2425"/>
      <c r="Q44" s="2425"/>
      <c r="R44" s="2425"/>
      <c r="S44" s="2425"/>
      <c r="T44" s="2425"/>
      <c r="U44" s="2425"/>
      <c r="V44" s="2425"/>
      <c r="W44" s="2425"/>
      <c r="X44" s="2425"/>
      <c r="Y44" s="2425"/>
      <c r="Z44" s="2425"/>
      <c r="AA44" s="2425"/>
      <c r="AB44" s="2425"/>
      <c r="AC44" s="2425"/>
      <c r="AD44" s="2451"/>
      <c r="AE44" s="2451"/>
      <c r="AF44" s="2425"/>
      <c r="AG44" s="2454"/>
      <c r="AH44" s="857" t="s">
        <v>1359</v>
      </c>
      <c r="AI44" s="860">
        <f>+COUNTIF(C47:AG47,"休")</f>
        <v>8</v>
      </c>
      <c r="AJ44" s="861" t="str">
        <f>IF(AI45&gt;0.285,"",IF(AI44&lt;AI41,"←計画日数が足りません",""))</f>
        <v/>
      </c>
    </row>
    <row r="45" spans="2:36" ht="13.5" customHeight="1">
      <c r="B45" s="2429"/>
      <c r="C45" s="2441"/>
      <c r="D45" s="2426"/>
      <c r="E45" s="2426"/>
      <c r="F45" s="2426"/>
      <c r="G45" s="2426"/>
      <c r="H45" s="2426"/>
      <c r="I45" s="2426"/>
      <c r="J45" s="2426"/>
      <c r="K45" s="2426"/>
      <c r="L45" s="2426"/>
      <c r="M45" s="2426"/>
      <c r="N45" s="2426"/>
      <c r="O45" s="2426"/>
      <c r="P45" s="2426"/>
      <c r="Q45" s="2426"/>
      <c r="R45" s="2426"/>
      <c r="S45" s="2426"/>
      <c r="T45" s="2426"/>
      <c r="U45" s="2426"/>
      <c r="V45" s="2426"/>
      <c r="W45" s="2426"/>
      <c r="X45" s="2426"/>
      <c r="Y45" s="2426"/>
      <c r="Z45" s="2426"/>
      <c r="AA45" s="2426"/>
      <c r="AB45" s="2426"/>
      <c r="AC45" s="2426"/>
      <c r="AD45" s="2452"/>
      <c r="AE45" s="2452"/>
      <c r="AF45" s="2426"/>
      <c r="AG45" s="2455"/>
      <c r="AH45" s="857" t="s">
        <v>1360</v>
      </c>
      <c r="AI45" s="897">
        <f>+AI44/AI43</f>
        <v>0.26666666666666666</v>
      </c>
    </row>
    <row r="46" spans="2:36">
      <c r="B46" s="864" t="s">
        <v>1361</v>
      </c>
      <c r="C46" s="875"/>
      <c r="D46" s="865"/>
      <c r="E46" s="865"/>
      <c r="F46" s="865"/>
      <c r="G46" s="865"/>
      <c r="H46" s="865"/>
      <c r="I46" s="865"/>
      <c r="J46" s="865"/>
      <c r="K46" s="865"/>
      <c r="L46" s="865"/>
      <c r="M46" s="865"/>
      <c r="N46" s="865"/>
      <c r="O46" s="865"/>
      <c r="P46" s="865"/>
      <c r="Q46" s="865"/>
      <c r="R46" s="865"/>
      <c r="S46" s="865"/>
      <c r="T46" s="865"/>
      <c r="U46" s="865"/>
      <c r="V46" s="865"/>
      <c r="W46" s="865"/>
      <c r="X46" s="865"/>
      <c r="Y46" s="865"/>
      <c r="Z46" s="865"/>
      <c r="AA46" s="865"/>
      <c r="AB46" s="865"/>
      <c r="AC46" s="865"/>
      <c r="AD46" s="887"/>
      <c r="AE46" s="887"/>
      <c r="AF46" s="865"/>
      <c r="AG46" s="888"/>
      <c r="AH46" s="857" t="s">
        <v>1362</v>
      </c>
      <c r="AI46" s="860">
        <f>+COUNTIF(C48:AG48,"*休")</f>
        <v>8</v>
      </c>
    </row>
    <row r="47" spans="2:36">
      <c r="B47" s="852" t="s">
        <v>1364</v>
      </c>
      <c r="C47" s="875"/>
      <c r="D47" s="865"/>
      <c r="E47" s="865"/>
      <c r="F47" s="865"/>
      <c r="G47" s="865"/>
      <c r="H47" s="865" t="s">
        <v>1640</v>
      </c>
      <c r="I47" s="865" t="s">
        <v>1640</v>
      </c>
      <c r="J47" s="865"/>
      <c r="K47" s="865"/>
      <c r="L47" s="865"/>
      <c r="M47" s="865"/>
      <c r="N47" s="865"/>
      <c r="O47" s="865" t="s">
        <v>1640</v>
      </c>
      <c r="P47" s="865" t="s">
        <v>1640</v>
      </c>
      <c r="Q47" s="865"/>
      <c r="R47" s="865"/>
      <c r="S47" s="865"/>
      <c r="T47" s="865"/>
      <c r="U47" s="865"/>
      <c r="V47" s="865" t="s">
        <v>1640</v>
      </c>
      <c r="W47" s="865" t="s">
        <v>1640</v>
      </c>
      <c r="X47" s="865"/>
      <c r="Y47" s="865"/>
      <c r="Z47" s="865"/>
      <c r="AA47" s="865"/>
      <c r="AB47" s="865"/>
      <c r="AC47" s="865" t="s">
        <v>1640</v>
      </c>
      <c r="AD47" s="865" t="s">
        <v>1640</v>
      </c>
      <c r="AE47" s="865"/>
      <c r="AF47" s="865"/>
      <c r="AG47" s="889"/>
      <c r="AH47" s="866" t="s">
        <v>1365</v>
      </c>
      <c r="AI47" s="898">
        <f>+AI46/AI43</f>
        <v>0.26666666666666666</v>
      </c>
    </row>
    <row r="48" spans="2:36">
      <c r="B48" s="868" t="s">
        <v>1366</v>
      </c>
      <c r="C48" s="876"/>
      <c r="D48" s="869"/>
      <c r="E48" s="869"/>
      <c r="F48" s="869"/>
      <c r="G48" s="869"/>
      <c r="H48" s="869" t="s">
        <v>1640</v>
      </c>
      <c r="I48" s="869" t="s">
        <v>1640</v>
      </c>
      <c r="J48" s="869"/>
      <c r="K48" s="869" t="s">
        <v>1644</v>
      </c>
      <c r="L48" s="869"/>
      <c r="M48" s="869"/>
      <c r="N48" s="869"/>
      <c r="O48" s="869" t="s">
        <v>294</v>
      </c>
      <c r="P48" s="869"/>
      <c r="Q48" s="869"/>
      <c r="R48" s="869"/>
      <c r="S48" s="869" t="s">
        <v>1644</v>
      </c>
      <c r="T48" s="869" t="s">
        <v>1644</v>
      </c>
      <c r="U48" s="869"/>
      <c r="V48" s="869" t="s">
        <v>294</v>
      </c>
      <c r="W48" s="869" t="s">
        <v>294</v>
      </c>
      <c r="X48" s="869" t="s">
        <v>1640</v>
      </c>
      <c r="Y48" s="869"/>
      <c r="Z48" s="869"/>
      <c r="AA48" s="869"/>
      <c r="AB48" s="869"/>
      <c r="AC48" s="869" t="s">
        <v>294</v>
      </c>
      <c r="AD48" s="869" t="s">
        <v>1640</v>
      </c>
      <c r="AE48" s="869" t="s">
        <v>1640</v>
      </c>
      <c r="AF48" s="869"/>
      <c r="AG48" s="890"/>
      <c r="AH48" s="891" t="s">
        <v>1373</v>
      </c>
      <c r="AI48" s="871" t="str">
        <f>_xlfn.IFS(AI47&gt;=0.285,"OK",AI41&lt;=AI46,"OK",AI41&gt;AI46,"NG")</f>
        <v>OK</v>
      </c>
      <c r="AJ48" s="861" t="str">
        <f>IF(AI48="NG","←月単位未達成","←月単位達成")</f>
        <v>←月単位達成</v>
      </c>
    </row>
    <row r="49" spans="2:36" ht="13.25" hidden="1" customHeight="1">
      <c r="C49" s="892" t="str">
        <f>IF($C46="","通常",C46)</f>
        <v>通常</v>
      </c>
      <c r="D49" s="892" t="str">
        <f t="shared" ref="D49:AG49" si="42">IF(D46="","通常",D46)</f>
        <v>通常</v>
      </c>
      <c r="E49" s="892" t="str">
        <f t="shared" si="42"/>
        <v>通常</v>
      </c>
      <c r="F49" s="892" t="str">
        <f t="shared" si="42"/>
        <v>通常</v>
      </c>
      <c r="G49" s="892" t="str">
        <f t="shared" si="42"/>
        <v>通常</v>
      </c>
      <c r="H49" s="892" t="str">
        <f t="shared" si="42"/>
        <v>通常</v>
      </c>
      <c r="I49" s="892" t="str">
        <f t="shared" si="42"/>
        <v>通常</v>
      </c>
      <c r="J49" s="892" t="str">
        <f t="shared" si="42"/>
        <v>通常</v>
      </c>
      <c r="K49" s="892" t="str">
        <f t="shared" si="42"/>
        <v>通常</v>
      </c>
      <c r="L49" s="892" t="str">
        <f t="shared" si="42"/>
        <v>通常</v>
      </c>
      <c r="M49" s="892" t="str">
        <f t="shared" si="42"/>
        <v>通常</v>
      </c>
      <c r="N49" s="892" t="str">
        <f t="shared" si="42"/>
        <v>通常</v>
      </c>
      <c r="O49" s="892" t="str">
        <f t="shared" si="42"/>
        <v>通常</v>
      </c>
      <c r="P49" s="892" t="str">
        <f t="shared" si="42"/>
        <v>通常</v>
      </c>
      <c r="Q49" s="892" t="str">
        <f t="shared" si="42"/>
        <v>通常</v>
      </c>
      <c r="R49" s="892" t="str">
        <f t="shared" si="42"/>
        <v>通常</v>
      </c>
      <c r="S49" s="892" t="str">
        <f t="shared" si="42"/>
        <v>通常</v>
      </c>
      <c r="T49" s="892" t="str">
        <f t="shared" si="42"/>
        <v>通常</v>
      </c>
      <c r="U49" s="892" t="str">
        <f t="shared" si="42"/>
        <v>通常</v>
      </c>
      <c r="V49" s="892" t="str">
        <f t="shared" si="42"/>
        <v>通常</v>
      </c>
      <c r="W49" s="892" t="str">
        <f t="shared" si="42"/>
        <v>通常</v>
      </c>
      <c r="X49" s="892" t="str">
        <f t="shared" si="42"/>
        <v>通常</v>
      </c>
      <c r="Y49" s="892" t="str">
        <f t="shared" si="42"/>
        <v>通常</v>
      </c>
      <c r="Z49" s="892" t="str">
        <f t="shared" si="42"/>
        <v>通常</v>
      </c>
      <c r="AA49" s="892" t="str">
        <f t="shared" si="42"/>
        <v>通常</v>
      </c>
      <c r="AB49" s="892" t="str">
        <f t="shared" si="42"/>
        <v>通常</v>
      </c>
      <c r="AC49" s="892" t="str">
        <f t="shared" si="42"/>
        <v>通常</v>
      </c>
      <c r="AD49" s="892" t="str">
        <f t="shared" si="42"/>
        <v>通常</v>
      </c>
      <c r="AE49" s="892" t="str">
        <f t="shared" si="42"/>
        <v>通常</v>
      </c>
      <c r="AF49" s="892" t="str">
        <f t="shared" si="42"/>
        <v>通常</v>
      </c>
      <c r="AG49" s="892" t="str">
        <f t="shared" si="42"/>
        <v>通常</v>
      </c>
      <c r="AI49" s="863"/>
      <c r="AJ49" s="861"/>
    </row>
    <row r="50" spans="2:36" ht="13.25" hidden="1" customHeight="1">
      <c r="C50" s="892" t="str">
        <f>IF(C46="","通常実績",C46)</f>
        <v>通常実績</v>
      </c>
      <c r="D50" s="892" t="str">
        <f t="shared" ref="D50:AG50" si="43">IF(D46="","通常実績",D46)</f>
        <v>通常実績</v>
      </c>
      <c r="E50" s="892" t="str">
        <f t="shared" si="43"/>
        <v>通常実績</v>
      </c>
      <c r="F50" s="892" t="str">
        <f t="shared" si="43"/>
        <v>通常実績</v>
      </c>
      <c r="G50" s="892" t="str">
        <f t="shared" si="43"/>
        <v>通常実績</v>
      </c>
      <c r="H50" s="892" t="str">
        <f t="shared" si="43"/>
        <v>通常実績</v>
      </c>
      <c r="I50" s="892" t="str">
        <f t="shared" si="43"/>
        <v>通常実績</v>
      </c>
      <c r="J50" s="892" t="str">
        <f t="shared" si="43"/>
        <v>通常実績</v>
      </c>
      <c r="K50" s="892" t="str">
        <f t="shared" si="43"/>
        <v>通常実績</v>
      </c>
      <c r="L50" s="892" t="str">
        <f t="shared" si="43"/>
        <v>通常実績</v>
      </c>
      <c r="M50" s="892" t="str">
        <f t="shared" si="43"/>
        <v>通常実績</v>
      </c>
      <c r="N50" s="892" t="str">
        <f t="shared" si="43"/>
        <v>通常実績</v>
      </c>
      <c r="O50" s="892" t="str">
        <f t="shared" si="43"/>
        <v>通常実績</v>
      </c>
      <c r="P50" s="892" t="str">
        <f t="shared" si="43"/>
        <v>通常実績</v>
      </c>
      <c r="Q50" s="892" t="str">
        <f t="shared" si="43"/>
        <v>通常実績</v>
      </c>
      <c r="R50" s="892" t="str">
        <f t="shared" si="43"/>
        <v>通常実績</v>
      </c>
      <c r="S50" s="892" t="str">
        <f t="shared" si="43"/>
        <v>通常実績</v>
      </c>
      <c r="T50" s="892" t="str">
        <f t="shared" si="43"/>
        <v>通常実績</v>
      </c>
      <c r="U50" s="892" t="str">
        <f t="shared" si="43"/>
        <v>通常実績</v>
      </c>
      <c r="V50" s="892" t="str">
        <f t="shared" si="43"/>
        <v>通常実績</v>
      </c>
      <c r="W50" s="892" t="str">
        <f t="shared" si="43"/>
        <v>通常実績</v>
      </c>
      <c r="X50" s="892" t="str">
        <f t="shared" si="43"/>
        <v>通常実績</v>
      </c>
      <c r="Y50" s="892" t="str">
        <f t="shared" si="43"/>
        <v>通常実績</v>
      </c>
      <c r="Z50" s="892" t="str">
        <f t="shared" si="43"/>
        <v>通常実績</v>
      </c>
      <c r="AA50" s="892" t="str">
        <f t="shared" si="43"/>
        <v>通常実績</v>
      </c>
      <c r="AB50" s="892" t="str">
        <f t="shared" si="43"/>
        <v>通常実績</v>
      </c>
      <c r="AC50" s="892" t="str">
        <f t="shared" si="43"/>
        <v>通常実績</v>
      </c>
      <c r="AD50" s="892" t="str">
        <f t="shared" si="43"/>
        <v>通常実績</v>
      </c>
      <c r="AE50" s="892" t="str">
        <f t="shared" si="43"/>
        <v>通常実績</v>
      </c>
      <c r="AF50" s="892" t="str">
        <f t="shared" si="43"/>
        <v>通常実績</v>
      </c>
      <c r="AG50" s="892" t="str">
        <f t="shared" si="43"/>
        <v>通常実績</v>
      </c>
      <c r="AI50" s="863"/>
      <c r="AJ50" s="861"/>
    </row>
    <row r="51" spans="2:36" ht="20" customHeight="1"/>
    <row r="52" spans="2:36" ht="13.25" hidden="1" customHeight="1">
      <c r="C52" s="832">
        <f>YEAR(C55)</f>
        <v>2026</v>
      </c>
      <c r="D52" s="832">
        <f>MONTH(C55)</f>
        <v>7</v>
      </c>
    </row>
    <row r="53" spans="2:36">
      <c r="B53" s="878" t="s">
        <v>1352</v>
      </c>
      <c r="C53" s="2436">
        <f>C55</f>
        <v>46204</v>
      </c>
      <c r="D53" s="2437"/>
      <c r="E53" s="2437"/>
      <c r="F53" s="2437"/>
      <c r="G53" s="2437"/>
      <c r="H53" s="2437"/>
      <c r="I53" s="2437"/>
      <c r="J53" s="2437"/>
      <c r="K53" s="2437"/>
      <c r="L53" s="2437"/>
      <c r="M53" s="2437"/>
      <c r="N53" s="2437"/>
      <c r="O53" s="2437"/>
      <c r="P53" s="2437"/>
      <c r="Q53" s="2437"/>
      <c r="R53" s="2437"/>
      <c r="S53" s="2437"/>
      <c r="T53" s="2437"/>
      <c r="U53" s="2437"/>
      <c r="V53" s="2437"/>
      <c r="W53" s="2437"/>
      <c r="X53" s="2437"/>
      <c r="Y53" s="2437"/>
      <c r="Z53" s="2437"/>
      <c r="AA53" s="2437"/>
      <c r="AB53" s="2437"/>
      <c r="AC53" s="2437"/>
      <c r="AD53" s="2437"/>
      <c r="AE53" s="2437"/>
      <c r="AF53" s="2437"/>
      <c r="AG53" s="2437"/>
      <c r="AH53" s="2437"/>
      <c r="AI53" s="2438"/>
    </row>
    <row r="54" spans="2:36" hidden="1">
      <c r="B54" s="893"/>
      <c r="C54" s="854">
        <f>DATE($C52,$D52,1)</f>
        <v>46204</v>
      </c>
      <c r="D54" s="854">
        <f t="shared" ref="D54:AG54" si="44">C54+1</f>
        <v>46205</v>
      </c>
      <c r="E54" s="854">
        <f t="shared" si="44"/>
        <v>46206</v>
      </c>
      <c r="F54" s="854">
        <f t="shared" si="44"/>
        <v>46207</v>
      </c>
      <c r="G54" s="854">
        <f t="shared" si="44"/>
        <v>46208</v>
      </c>
      <c r="H54" s="854">
        <f t="shared" si="44"/>
        <v>46209</v>
      </c>
      <c r="I54" s="854">
        <f t="shared" si="44"/>
        <v>46210</v>
      </c>
      <c r="J54" s="854">
        <f t="shared" si="44"/>
        <v>46211</v>
      </c>
      <c r="K54" s="854">
        <f t="shared" si="44"/>
        <v>46212</v>
      </c>
      <c r="L54" s="854">
        <f t="shared" si="44"/>
        <v>46213</v>
      </c>
      <c r="M54" s="854">
        <f t="shared" si="44"/>
        <v>46214</v>
      </c>
      <c r="N54" s="854">
        <f t="shared" si="44"/>
        <v>46215</v>
      </c>
      <c r="O54" s="854">
        <f t="shared" si="44"/>
        <v>46216</v>
      </c>
      <c r="P54" s="854">
        <f t="shared" si="44"/>
        <v>46217</v>
      </c>
      <c r="Q54" s="854">
        <f t="shared" si="44"/>
        <v>46218</v>
      </c>
      <c r="R54" s="854">
        <f t="shared" si="44"/>
        <v>46219</v>
      </c>
      <c r="S54" s="854">
        <f t="shared" si="44"/>
        <v>46220</v>
      </c>
      <c r="T54" s="854">
        <f t="shared" si="44"/>
        <v>46221</v>
      </c>
      <c r="U54" s="854">
        <f t="shared" si="44"/>
        <v>46222</v>
      </c>
      <c r="V54" s="854">
        <f t="shared" si="44"/>
        <v>46223</v>
      </c>
      <c r="W54" s="854">
        <f t="shared" si="44"/>
        <v>46224</v>
      </c>
      <c r="X54" s="854">
        <f t="shared" si="44"/>
        <v>46225</v>
      </c>
      <c r="Y54" s="854">
        <f t="shared" si="44"/>
        <v>46226</v>
      </c>
      <c r="Z54" s="854">
        <f t="shared" si="44"/>
        <v>46227</v>
      </c>
      <c r="AA54" s="854">
        <f t="shared" si="44"/>
        <v>46228</v>
      </c>
      <c r="AB54" s="854">
        <f t="shared" si="44"/>
        <v>46229</v>
      </c>
      <c r="AC54" s="854">
        <f t="shared" si="44"/>
        <v>46230</v>
      </c>
      <c r="AD54" s="854">
        <f t="shared" si="44"/>
        <v>46231</v>
      </c>
      <c r="AE54" s="854">
        <f t="shared" si="44"/>
        <v>46232</v>
      </c>
      <c r="AF54" s="854">
        <f t="shared" si="44"/>
        <v>46233</v>
      </c>
      <c r="AG54" s="854">
        <f t="shared" si="44"/>
        <v>46234</v>
      </c>
      <c r="AH54" s="894"/>
      <c r="AI54" s="895"/>
    </row>
    <row r="55" spans="2:36">
      <c r="B55" s="896" t="s">
        <v>1353</v>
      </c>
      <c r="C55" s="1095">
        <f>IF(EDATE(C40,1)&gt;$G$8,"",EDATE(C40,1))</f>
        <v>46204</v>
      </c>
      <c r="D55" s="1091">
        <f t="shared" ref="D55:AG55" si="45">IF(D54&gt;$G$8,"",IF(C55=EOMONTH(DATE($C52,$D52,1),0),"",IF(C55="","",C55+1)))</f>
        <v>46205</v>
      </c>
      <c r="E55" s="1091">
        <f t="shared" si="45"/>
        <v>46206</v>
      </c>
      <c r="F55" s="1091">
        <f t="shared" si="45"/>
        <v>46207</v>
      </c>
      <c r="G55" s="1091">
        <f t="shared" si="45"/>
        <v>46208</v>
      </c>
      <c r="H55" s="1091">
        <f t="shared" si="45"/>
        <v>46209</v>
      </c>
      <c r="I55" s="1091">
        <f t="shared" si="45"/>
        <v>46210</v>
      </c>
      <c r="J55" s="1091">
        <f t="shared" si="45"/>
        <v>46211</v>
      </c>
      <c r="K55" s="1091">
        <f t="shared" si="45"/>
        <v>46212</v>
      </c>
      <c r="L55" s="1091">
        <f t="shared" si="45"/>
        <v>46213</v>
      </c>
      <c r="M55" s="1091">
        <f t="shared" si="45"/>
        <v>46214</v>
      </c>
      <c r="N55" s="1091">
        <f t="shared" si="45"/>
        <v>46215</v>
      </c>
      <c r="O55" s="1091">
        <f t="shared" si="45"/>
        <v>46216</v>
      </c>
      <c r="P55" s="1091">
        <f t="shared" si="45"/>
        <v>46217</v>
      </c>
      <c r="Q55" s="1091">
        <f t="shared" si="45"/>
        <v>46218</v>
      </c>
      <c r="R55" s="1091">
        <f t="shared" si="45"/>
        <v>46219</v>
      </c>
      <c r="S55" s="1091">
        <f t="shared" si="45"/>
        <v>46220</v>
      </c>
      <c r="T55" s="1091">
        <f t="shared" si="45"/>
        <v>46221</v>
      </c>
      <c r="U55" s="1091">
        <f t="shared" si="45"/>
        <v>46222</v>
      </c>
      <c r="V55" s="1091">
        <f t="shared" si="45"/>
        <v>46223</v>
      </c>
      <c r="W55" s="1091">
        <f t="shared" si="45"/>
        <v>46224</v>
      </c>
      <c r="X55" s="1091">
        <f t="shared" si="45"/>
        <v>46225</v>
      </c>
      <c r="Y55" s="1091">
        <f t="shared" si="45"/>
        <v>46226</v>
      </c>
      <c r="Z55" s="1091">
        <f t="shared" si="45"/>
        <v>46227</v>
      </c>
      <c r="AA55" s="1091">
        <f t="shared" si="45"/>
        <v>46228</v>
      </c>
      <c r="AB55" s="1091">
        <f t="shared" si="45"/>
        <v>46229</v>
      </c>
      <c r="AC55" s="1091">
        <f t="shared" si="45"/>
        <v>46230</v>
      </c>
      <c r="AD55" s="1091">
        <f t="shared" si="45"/>
        <v>46231</v>
      </c>
      <c r="AE55" s="1091">
        <f t="shared" si="45"/>
        <v>46232</v>
      </c>
      <c r="AF55" s="1091">
        <f t="shared" si="45"/>
        <v>46233</v>
      </c>
      <c r="AG55" s="1091">
        <f t="shared" si="45"/>
        <v>46234</v>
      </c>
      <c r="AH55" s="855" t="s">
        <v>1372</v>
      </c>
      <c r="AI55" s="856">
        <f>+COUNTIFS(C56:AG56,"土",C60:AG60,"")+COUNTIFS(C56:AG56,"日",C60:AG60,"")</f>
        <v>8</v>
      </c>
    </row>
    <row r="56" spans="2:36">
      <c r="B56" s="852" t="s">
        <v>1355</v>
      </c>
      <c r="C56" s="1092" t="str">
        <f>IFERROR(TEXT(WEEKDAY(+C55),"aaa"),"")</f>
        <v>水</v>
      </c>
      <c r="D56" s="1092" t="str">
        <f t="shared" ref="D56:AG56" si="46">IFERROR(TEXT(WEEKDAY(+D55),"aaa"),"")</f>
        <v>木</v>
      </c>
      <c r="E56" s="1092" t="str">
        <f t="shared" si="46"/>
        <v>金</v>
      </c>
      <c r="F56" s="1092" t="str">
        <f t="shared" si="46"/>
        <v>土</v>
      </c>
      <c r="G56" s="1092" t="str">
        <f t="shared" si="46"/>
        <v>日</v>
      </c>
      <c r="H56" s="1092" t="str">
        <f t="shared" si="46"/>
        <v>月</v>
      </c>
      <c r="I56" s="1092" t="str">
        <f t="shared" si="46"/>
        <v>火</v>
      </c>
      <c r="J56" s="1092" t="str">
        <f t="shared" si="46"/>
        <v>水</v>
      </c>
      <c r="K56" s="1092" t="str">
        <f t="shared" si="46"/>
        <v>木</v>
      </c>
      <c r="L56" s="1092" t="str">
        <f t="shared" si="46"/>
        <v>金</v>
      </c>
      <c r="M56" s="1092" t="str">
        <f t="shared" si="46"/>
        <v>土</v>
      </c>
      <c r="N56" s="1092" t="str">
        <f t="shared" si="46"/>
        <v>日</v>
      </c>
      <c r="O56" s="1092" t="str">
        <f t="shared" si="46"/>
        <v>月</v>
      </c>
      <c r="P56" s="1092" t="str">
        <f t="shared" si="46"/>
        <v>火</v>
      </c>
      <c r="Q56" s="1092" t="str">
        <f t="shared" si="46"/>
        <v>水</v>
      </c>
      <c r="R56" s="1092" t="str">
        <f t="shared" si="46"/>
        <v>木</v>
      </c>
      <c r="S56" s="1092" t="str">
        <f t="shared" si="46"/>
        <v>金</v>
      </c>
      <c r="T56" s="1092" t="str">
        <f t="shared" si="46"/>
        <v>土</v>
      </c>
      <c r="U56" s="1092" t="str">
        <f t="shared" si="46"/>
        <v>日</v>
      </c>
      <c r="V56" s="1092" t="str">
        <f t="shared" si="46"/>
        <v>月</v>
      </c>
      <c r="W56" s="1092" t="str">
        <f t="shared" si="46"/>
        <v>火</v>
      </c>
      <c r="X56" s="1092" t="str">
        <f t="shared" si="46"/>
        <v>水</v>
      </c>
      <c r="Y56" s="1092" t="str">
        <f t="shared" si="46"/>
        <v>木</v>
      </c>
      <c r="Z56" s="1092" t="str">
        <f t="shared" si="46"/>
        <v>金</v>
      </c>
      <c r="AA56" s="1092" t="str">
        <f t="shared" si="46"/>
        <v>土</v>
      </c>
      <c r="AB56" s="1092" t="str">
        <f t="shared" si="46"/>
        <v>日</v>
      </c>
      <c r="AC56" s="1092" t="str">
        <f t="shared" si="46"/>
        <v>月</v>
      </c>
      <c r="AD56" s="1092" t="str">
        <f t="shared" si="46"/>
        <v>火</v>
      </c>
      <c r="AE56" s="1092" t="str">
        <f t="shared" si="46"/>
        <v>水</v>
      </c>
      <c r="AF56" s="1092" t="str">
        <f t="shared" si="46"/>
        <v>木</v>
      </c>
      <c r="AG56" s="1092" t="str">
        <f t="shared" si="46"/>
        <v>金</v>
      </c>
      <c r="AH56" s="855" t="s">
        <v>1356</v>
      </c>
      <c r="AI56" s="856">
        <f>+COUNTIF(C60:AG60,"夏休")+COUNTIF(C60:AG60,"冬休")+COUNTIF(C60:AG60,"中止")</f>
        <v>0</v>
      </c>
    </row>
    <row r="57" spans="2:36" ht="13.5" customHeight="1">
      <c r="B57" s="2427" t="s">
        <v>1357</v>
      </c>
      <c r="C57" s="2439"/>
      <c r="D57" s="2424"/>
      <c r="E57" s="2424"/>
      <c r="F57" s="2424"/>
      <c r="G57" s="2424"/>
      <c r="H57" s="2424"/>
      <c r="I57" s="2424"/>
      <c r="J57" s="2424"/>
      <c r="K57" s="2424"/>
      <c r="L57" s="2424"/>
      <c r="M57" s="2424"/>
      <c r="N57" s="2424"/>
      <c r="O57" s="2424"/>
      <c r="P57" s="2424"/>
      <c r="Q57" s="2424"/>
      <c r="R57" s="2424"/>
      <c r="S57" s="2424"/>
      <c r="T57" s="2424"/>
      <c r="U57" s="2424"/>
      <c r="V57" s="2424"/>
      <c r="W57" s="2424"/>
      <c r="X57" s="2424"/>
      <c r="Y57" s="2424"/>
      <c r="Z57" s="2424"/>
      <c r="AA57" s="2424"/>
      <c r="AB57" s="2424"/>
      <c r="AC57" s="2424"/>
      <c r="AD57" s="2450"/>
      <c r="AE57" s="2450"/>
      <c r="AF57" s="2424"/>
      <c r="AG57" s="2453"/>
      <c r="AH57" s="857" t="s">
        <v>1358</v>
      </c>
      <c r="AI57" s="886">
        <f>COUNT(C55:AG55)-AI56</f>
        <v>31</v>
      </c>
    </row>
    <row r="58" spans="2:36" ht="13.5" customHeight="1">
      <c r="B58" s="2428"/>
      <c r="C58" s="2440"/>
      <c r="D58" s="2425"/>
      <c r="E58" s="2425"/>
      <c r="F58" s="2425"/>
      <c r="G58" s="2425"/>
      <c r="H58" s="2425"/>
      <c r="I58" s="2425"/>
      <c r="J58" s="2425"/>
      <c r="K58" s="2425"/>
      <c r="L58" s="2425"/>
      <c r="M58" s="2425"/>
      <c r="N58" s="2425"/>
      <c r="O58" s="2425"/>
      <c r="P58" s="2425"/>
      <c r="Q58" s="2425"/>
      <c r="R58" s="2425"/>
      <c r="S58" s="2425"/>
      <c r="T58" s="2425"/>
      <c r="U58" s="2425"/>
      <c r="V58" s="2425"/>
      <c r="W58" s="2425"/>
      <c r="X58" s="2425"/>
      <c r="Y58" s="2425"/>
      <c r="Z58" s="2425"/>
      <c r="AA58" s="2425"/>
      <c r="AB58" s="2425"/>
      <c r="AC58" s="2425"/>
      <c r="AD58" s="2451"/>
      <c r="AE58" s="2451"/>
      <c r="AF58" s="2425"/>
      <c r="AG58" s="2454"/>
      <c r="AH58" s="857" t="s">
        <v>1359</v>
      </c>
      <c r="AI58" s="860">
        <f>+COUNTIF(C61:AG61,"休")</f>
        <v>9</v>
      </c>
      <c r="AJ58" s="861" t="str">
        <f>IF(AI59&gt;0.285,"",IF(AI58&lt;AI55,"←計画日数が足りません",""))</f>
        <v/>
      </c>
    </row>
    <row r="59" spans="2:36" ht="13.5" customHeight="1">
      <c r="B59" s="2429"/>
      <c r="C59" s="2441"/>
      <c r="D59" s="2426"/>
      <c r="E59" s="2426"/>
      <c r="F59" s="2426"/>
      <c r="G59" s="2426"/>
      <c r="H59" s="2426"/>
      <c r="I59" s="2426"/>
      <c r="J59" s="2426"/>
      <c r="K59" s="2426"/>
      <c r="L59" s="2426"/>
      <c r="M59" s="2426"/>
      <c r="N59" s="2426"/>
      <c r="O59" s="2426"/>
      <c r="P59" s="2426"/>
      <c r="Q59" s="2426"/>
      <c r="R59" s="2426"/>
      <c r="S59" s="2426"/>
      <c r="T59" s="2426"/>
      <c r="U59" s="2426"/>
      <c r="V59" s="2426"/>
      <c r="W59" s="2426"/>
      <c r="X59" s="2426"/>
      <c r="Y59" s="2426"/>
      <c r="Z59" s="2426"/>
      <c r="AA59" s="2426"/>
      <c r="AB59" s="2426"/>
      <c r="AC59" s="2426"/>
      <c r="AD59" s="2452"/>
      <c r="AE59" s="2452"/>
      <c r="AF59" s="2426"/>
      <c r="AG59" s="2455"/>
      <c r="AH59" s="857" t="s">
        <v>1360</v>
      </c>
      <c r="AI59" s="897">
        <f>+AI58/AI57</f>
        <v>0.29032258064516131</v>
      </c>
    </row>
    <row r="60" spans="2:36">
      <c r="B60" s="864" t="s">
        <v>1361</v>
      </c>
      <c r="C60" s="875"/>
      <c r="D60" s="865"/>
      <c r="E60" s="865"/>
      <c r="F60" s="865"/>
      <c r="G60" s="865"/>
      <c r="H60" s="865"/>
      <c r="I60" s="865"/>
      <c r="J60" s="865"/>
      <c r="K60" s="865"/>
      <c r="L60" s="865"/>
      <c r="M60" s="865"/>
      <c r="N60" s="865"/>
      <c r="O60" s="865"/>
      <c r="P60" s="865"/>
      <c r="Q60" s="865"/>
      <c r="R60" s="865"/>
      <c r="S60" s="865"/>
      <c r="T60" s="865"/>
      <c r="U60" s="865"/>
      <c r="V60" s="865"/>
      <c r="W60" s="865"/>
      <c r="X60" s="865"/>
      <c r="Y60" s="865"/>
      <c r="Z60" s="865"/>
      <c r="AA60" s="865"/>
      <c r="AB60" s="865"/>
      <c r="AC60" s="865"/>
      <c r="AD60" s="887"/>
      <c r="AE60" s="887"/>
      <c r="AF60" s="865"/>
      <c r="AG60" s="888"/>
      <c r="AH60" s="857" t="s">
        <v>1362</v>
      </c>
      <c r="AI60" s="860">
        <f>+COUNTIF(C62:AG62,"*休")</f>
        <v>10</v>
      </c>
    </row>
    <row r="61" spans="2:36">
      <c r="B61" s="852" t="s">
        <v>1364</v>
      </c>
      <c r="C61" s="875" t="s">
        <v>1640</v>
      </c>
      <c r="D61" s="865"/>
      <c r="E61" s="865"/>
      <c r="F61" s="865"/>
      <c r="G61" s="865" t="s">
        <v>1640</v>
      </c>
      <c r="H61" s="865"/>
      <c r="I61" s="865"/>
      <c r="J61" s="865" t="s">
        <v>1640</v>
      </c>
      <c r="K61" s="865"/>
      <c r="L61" s="865"/>
      <c r="M61" s="865"/>
      <c r="N61" s="865" t="s">
        <v>1640</v>
      </c>
      <c r="O61" s="865"/>
      <c r="P61" s="865"/>
      <c r="Q61" s="865" t="s">
        <v>1640</v>
      </c>
      <c r="R61" s="865"/>
      <c r="S61" s="865"/>
      <c r="T61" s="865"/>
      <c r="U61" s="865" t="s">
        <v>1640</v>
      </c>
      <c r="V61" s="865"/>
      <c r="W61" s="865"/>
      <c r="X61" s="865" t="s">
        <v>1640</v>
      </c>
      <c r="Y61" s="865"/>
      <c r="Z61" s="865"/>
      <c r="AA61" s="865"/>
      <c r="AB61" s="865" t="s">
        <v>1640</v>
      </c>
      <c r="AC61" s="865"/>
      <c r="AD61" s="865"/>
      <c r="AE61" s="865" t="s">
        <v>1640</v>
      </c>
      <c r="AF61" s="865"/>
      <c r="AG61" s="889"/>
      <c r="AH61" s="866" t="s">
        <v>1365</v>
      </c>
      <c r="AI61" s="898">
        <f>+AI60/AI57</f>
        <v>0.32258064516129031</v>
      </c>
    </row>
    <row r="62" spans="2:36">
      <c r="B62" s="868" t="s">
        <v>1366</v>
      </c>
      <c r="C62" s="876" t="s">
        <v>1640</v>
      </c>
      <c r="D62" s="869"/>
      <c r="E62" s="869"/>
      <c r="F62" s="869" t="s">
        <v>1644</v>
      </c>
      <c r="G62" s="869" t="s">
        <v>294</v>
      </c>
      <c r="H62" s="869"/>
      <c r="I62" s="869"/>
      <c r="J62" s="869" t="s">
        <v>294</v>
      </c>
      <c r="K62" s="869"/>
      <c r="L62" s="869"/>
      <c r="M62" s="869" t="s">
        <v>1640</v>
      </c>
      <c r="N62" s="869" t="s">
        <v>1640</v>
      </c>
      <c r="O62" s="869"/>
      <c r="P62" s="869"/>
      <c r="Q62" s="869" t="s">
        <v>1640</v>
      </c>
      <c r="R62" s="869"/>
      <c r="S62" s="869"/>
      <c r="T62" s="869"/>
      <c r="U62" s="869" t="s">
        <v>1640</v>
      </c>
      <c r="V62" s="869"/>
      <c r="W62" s="869" t="s">
        <v>1644</v>
      </c>
      <c r="X62" s="869" t="s">
        <v>1640</v>
      </c>
      <c r="Y62" s="869"/>
      <c r="Z62" s="869"/>
      <c r="AA62" s="869"/>
      <c r="AB62" s="869" t="s">
        <v>1640</v>
      </c>
      <c r="AC62" s="869"/>
      <c r="AD62" s="869"/>
      <c r="AE62" s="869" t="s">
        <v>1640</v>
      </c>
      <c r="AF62" s="869"/>
      <c r="AG62" s="890"/>
      <c r="AH62" s="891" t="s">
        <v>1373</v>
      </c>
      <c r="AI62" s="871" t="str">
        <f>_xlfn.IFS(AI61&gt;=0.285,"OK",AI55&lt;=AI60,"OK",AI55&gt;AI60,"NG")</f>
        <v>OK</v>
      </c>
      <c r="AJ62" s="861" t="str">
        <f>IF(AI62="NG","←月単位未達成","←月単位達成")</f>
        <v>←月単位達成</v>
      </c>
    </row>
    <row r="63" spans="2:36" ht="13.25" hidden="1" customHeight="1">
      <c r="C63" s="892" t="str">
        <f>IF($C60="","通常",C60)</f>
        <v>通常</v>
      </c>
      <c r="D63" s="892" t="str">
        <f t="shared" ref="D63:AG63" si="47">IF(D60="","通常",D60)</f>
        <v>通常</v>
      </c>
      <c r="E63" s="892" t="str">
        <f t="shared" si="47"/>
        <v>通常</v>
      </c>
      <c r="F63" s="892" t="str">
        <f t="shared" si="47"/>
        <v>通常</v>
      </c>
      <c r="G63" s="892" t="str">
        <f t="shared" si="47"/>
        <v>通常</v>
      </c>
      <c r="H63" s="892" t="str">
        <f t="shared" si="47"/>
        <v>通常</v>
      </c>
      <c r="I63" s="892" t="str">
        <f t="shared" si="47"/>
        <v>通常</v>
      </c>
      <c r="J63" s="892" t="str">
        <f t="shared" si="47"/>
        <v>通常</v>
      </c>
      <c r="K63" s="892" t="str">
        <f t="shared" si="47"/>
        <v>通常</v>
      </c>
      <c r="L63" s="892" t="str">
        <f t="shared" si="47"/>
        <v>通常</v>
      </c>
      <c r="M63" s="892" t="str">
        <f t="shared" si="47"/>
        <v>通常</v>
      </c>
      <c r="N63" s="892" t="str">
        <f t="shared" si="47"/>
        <v>通常</v>
      </c>
      <c r="O63" s="892" t="str">
        <f t="shared" si="47"/>
        <v>通常</v>
      </c>
      <c r="P63" s="892" t="str">
        <f t="shared" si="47"/>
        <v>通常</v>
      </c>
      <c r="Q63" s="892" t="str">
        <f t="shared" si="47"/>
        <v>通常</v>
      </c>
      <c r="R63" s="892" t="str">
        <f t="shared" si="47"/>
        <v>通常</v>
      </c>
      <c r="S63" s="892" t="str">
        <f t="shared" si="47"/>
        <v>通常</v>
      </c>
      <c r="T63" s="892" t="str">
        <f t="shared" si="47"/>
        <v>通常</v>
      </c>
      <c r="U63" s="892" t="str">
        <f t="shared" si="47"/>
        <v>通常</v>
      </c>
      <c r="V63" s="892" t="str">
        <f t="shared" si="47"/>
        <v>通常</v>
      </c>
      <c r="W63" s="892" t="str">
        <f t="shared" si="47"/>
        <v>通常</v>
      </c>
      <c r="X63" s="892" t="str">
        <f t="shared" si="47"/>
        <v>通常</v>
      </c>
      <c r="Y63" s="892" t="str">
        <f t="shared" si="47"/>
        <v>通常</v>
      </c>
      <c r="Z63" s="892" t="str">
        <f t="shared" si="47"/>
        <v>通常</v>
      </c>
      <c r="AA63" s="892" t="str">
        <f t="shared" si="47"/>
        <v>通常</v>
      </c>
      <c r="AB63" s="892" t="str">
        <f t="shared" si="47"/>
        <v>通常</v>
      </c>
      <c r="AC63" s="892" t="str">
        <f t="shared" si="47"/>
        <v>通常</v>
      </c>
      <c r="AD63" s="892" t="str">
        <f t="shared" si="47"/>
        <v>通常</v>
      </c>
      <c r="AE63" s="892" t="str">
        <f t="shared" si="47"/>
        <v>通常</v>
      </c>
      <c r="AF63" s="892" t="str">
        <f t="shared" si="47"/>
        <v>通常</v>
      </c>
      <c r="AG63" s="892" t="str">
        <f t="shared" si="47"/>
        <v>通常</v>
      </c>
      <c r="AI63" s="863"/>
      <c r="AJ63" s="861"/>
    </row>
    <row r="64" spans="2:36" ht="13.25" hidden="1" customHeight="1">
      <c r="C64" s="892" t="str">
        <f>IF(C60="","通常実績",C60)</f>
        <v>通常実績</v>
      </c>
      <c r="D64" s="892" t="str">
        <f t="shared" ref="D64:AG64" si="48">IF(D60="","通常実績",D60)</f>
        <v>通常実績</v>
      </c>
      <c r="E64" s="892" t="str">
        <f t="shared" si="48"/>
        <v>通常実績</v>
      </c>
      <c r="F64" s="892" t="str">
        <f t="shared" si="48"/>
        <v>通常実績</v>
      </c>
      <c r="G64" s="892" t="str">
        <f t="shared" si="48"/>
        <v>通常実績</v>
      </c>
      <c r="H64" s="892" t="str">
        <f t="shared" si="48"/>
        <v>通常実績</v>
      </c>
      <c r="I64" s="892" t="str">
        <f t="shared" si="48"/>
        <v>通常実績</v>
      </c>
      <c r="J64" s="892" t="str">
        <f t="shared" si="48"/>
        <v>通常実績</v>
      </c>
      <c r="K64" s="892" t="str">
        <f t="shared" si="48"/>
        <v>通常実績</v>
      </c>
      <c r="L64" s="892" t="str">
        <f t="shared" si="48"/>
        <v>通常実績</v>
      </c>
      <c r="M64" s="892" t="str">
        <f t="shared" si="48"/>
        <v>通常実績</v>
      </c>
      <c r="N64" s="892" t="str">
        <f t="shared" si="48"/>
        <v>通常実績</v>
      </c>
      <c r="O64" s="892" t="str">
        <f t="shared" si="48"/>
        <v>通常実績</v>
      </c>
      <c r="P64" s="892" t="str">
        <f t="shared" si="48"/>
        <v>通常実績</v>
      </c>
      <c r="Q64" s="892" t="str">
        <f t="shared" si="48"/>
        <v>通常実績</v>
      </c>
      <c r="R64" s="892" t="str">
        <f t="shared" si="48"/>
        <v>通常実績</v>
      </c>
      <c r="S64" s="892" t="str">
        <f t="shared" si="48"/>
        <v>通常実績</v>
      </c>
      <c r="T64" s="892" t="str">
        <f t="shared" si="48"/>
        <v>通常実績</v>
      </c>
      <c r="U64" s="892" t="str">
        <f t="shared" si="48"/>
        <v>通常実績</v>
      </c>
      <c r="V64" s="892" t="str">
        <f t="shared" si="48"/>
        <v>通常実績</v>
      </c>
      <c r="W64" s="892" t="str">
        <f t="shared" si="48"/>
        <v>通常実績</v>
      </c>
      <c r="X64" s="892" t="str">
        <f t="shared" si="48"/>
        <v>通常実績</v>
      </c>
      <c r="Y64" s="892" t="str">
        <f t="shared" si="48"/>
        <v>通常実績</v>
      </c>
      <c r="Z64" s="892" t="str">
        <f t="shared" si="48"/>
        <v>通常実績</v>
      </c>
      <c r="AA64" s="892" t="str">
        <f t="shared" si="48"/>
        <v>通常実績</v>
      </c>
      <c r="AB64" s="892" t="str">
        <f t="shared" si="48"/>
        <v>通常実績</v>
      </c>
      <c r="AC64" s="892" t="str">
        <f t="shared" si="48"/>
        <v>通常実績</v>
      </c>
      <c r="AD64" s="892" t="str">
        <f t="shared" si="48"/>
        <v>通常実績</v>
      </c>
      <c r="AE64" s="892" t="str">
        <f t="shared" si="48"/>
        <v>通常実績</v>
      </c>
      <c r="AF64" s="892" t="str">
        <f t="shared" si="48"/>
        <v>通常実績</v>
      </c>
      <c r="AG64" s="892" t="str">
        <f t="shared" si="48"/>
        <v>通常実績</v>
      </c>
      <c r="AI64" s="863"/>
      <c r="AJ64" s="861"/>
    </row>
    <row r="65" spans="2:36" ht="20" customHeight="1"/>
    <row r="66" spans="2:36" ht="13.25" hidden="1" customHeight="1">
      <c r="C66" s="832">
        <f>YEAR(C69)</f>
        <v>2026</v>
      </c>
      <c r="D66" s="832">
        <f>MONTH(C69)</f>
        <v>8</v>
      </c>
    </row>
    <row r="67" spans="2:36">
      <c r="B67" s="878" t="s">
        <v>1352</v>
      </c>
      <c r="C67" s="2436">
        <f>C69</f>
        <v>46235</v>
      </c>
      <c r="D67" s="2437"/>
      <c r="E67" s="2437"/>
      <c r="F67" s="2437"/>
      <c r="G67" s="2437"/>
      <c r="H67" s="2437"/>
      <c r="I67" s="2437"/>
      <c r="J67" s="2437"/>
      <c r="K67" s="2437"/>
      <c r="L67" s="2437"/>
      <c r="M67" s="2437"/>
      <c r="N67" s="2437"/>
      <c r="O67" s="2437"/>
      <c r="P67" s="2437"/>
      <c r="Q67" s="2437"/>
      <c r="R67" s="2437"/>
      <c r="S67" s="2437"/>
      <c r="T67" s="2437"/>
      <c r="U67" s="2437"/>
      <c r="V67" s="2437"/>
      <c r="W67" s="2437"/>
      <c r="X67" s="2437"/>
      <c r="Y67" s="2437"/>
      <c r="Z67" s="2437"/>
      <c r="AA67" s="2437"/>
      <c r="AB67" s="2437"/>
      <c r="AC67" s="2437"/>
      <c r="AD67" s="2437"/>
      <c r="AE67" s="2437"/>
      <c r="AF67" s="2437"/>
      <c r="AG67" s="2437"/>
      <c r="AH67" s="2437"/>
      <c r="AI67" s="2438"/>
    </row>
    <row r="68" spans="2:36" ht="13.25" hidden="1" customHeight="1">
      <c r="B68" s="893"/>
      <c r="C68" s="854">
        <f>DATE($C66,$D66,1)</f>
        <v>46235</v>
      </c>
      <c r="D68" s="854">
        <f t="shared" ref="D68:AG68" si="49">C68+1</f>
        <v>46236</v>
      </c>
      <c r="E68" s="854">
        <f t="shared" si="49"/>
        <v>46237</v>
      </c>
      <c r="F68" s="854">
        <f t="shared" si="49"/>
        <v>46238</v>
      </c>
      <c r="G68" s="854">
        <f t="shared" si="49"/>
        <v>46239</v>
      </c>
      <c r="H68" s="854">
        <f t="shared" si="49"/>
        <v>46240</v>
      </c>
      <c r="I68" s="854">
        <f t="shared" si="49"/>
        <v>46241</v>
      </c>
      <c r="J68" s="854">
        <f t="shared" si="49"/>
        <v>46242</v>
      </c>
      <c r="K68" s="854">
        <f t="shared" si="49"/>
        <v>46243</v>
      </c>
      <c r="L68" s="854">
        <f t="shared" si="49"/>
        <v>46244</v>
      </c>
      <c r="M68" s="854">
        <f t="shared" si="49"/>
        <v>46245</v>
      </c>
      <c r="N68" s="854">
        <f t="shared" si="49"/>
        <v>46246</v>
      </c>
      <c r="O68" s="854">
        <f t="shared" si="49"/>
        <v>46247</v>
      </c>
      <c r="P68" s="854">
        <f t="shared" si="49"/>
        <v>46248</v>
      </c>
      <c r="Q68" s="854">
        <f t="shared" si="49"/>
        <v>46249</v>
      </c>
      <c r="R68" s="854">
        <f t="shared" si="49"/>
        <v>46250</v>
      </c>
      <c r="S68" s="854">
        <f t="shared" si="49"/>
        <v>46251</v>
      </c>
      <c r="T68" s="854">
        <f t="shared" si="49"/>
        <v>46252</v>
      </c>
      <c r="U68" s="854">
        <f t="shared" si="49"/>
        <v>46253</v>
      </c>
      <c r="V68" s="854">
        <f t="shared" si="49"/>
        <v>46254</v>
      </c>
      <c r="W68" s="854">
        <f t="shared" si="49"/>
        <v>46255</v>
      </c>
      <c r="X68" s="854">
        <f t="shared" si="49"/>
        <v>46256</v>
      </c>
      <c r="Y68" s="854">
        <f t="shared" si="49"/>
        <v>46257</v>
      </c>
      <c r="Z68" s="854">
        <f t="shared" si="49"/>
        <v>46258</v>
      </c>
      <c r="AA68" s="854">
        <f t="shared" si="49"/>
        <v>46259</v>
      </c>
      <c r="AB68" s="854">
        <f t="shared" si="49"/>
        <v>46260</v>
      </c>
      <c r="AC68" s="854">
        <f t="shared" si="49"/>
        <v>46261</v>
      </c>
      <c r="AD68" s="854">
        <f t="shared" si="49"/>
        <v>46262</v>
      </c>
      <c r="AE68" s="854">
        <f t="shared" si="49"/>
        <v>46263</v>
      </c>
      <c r="AF68" s="854">
        <f t="shared" si="49"/>
        <v>46264</v>
      </c>
      <c r="AG68" s="854">
        <f t="shared" si="49"/>
        <v>46265</v>
      </c>
      <c r="AH68" s="894"/>
      <c r="AI68" s="895"/>
    </row>
    <row r="69" spans="2:36">
      <c r="B69" s="896" t="s">
        <v>1353</v>
      </c>
      <c r="C69" s="1095">
        <f>IF(EDATE(C54,1)&gt;$G$8,"",EDATE(C54,1))</f>
        <v>46235</v>
      </c>
      <c r="D69" s="1091">
        <f t="shared" ref="D69:AG69" si="50">IF(D68&gt;$G$8,"",IF(C69=EOMONTH(DATE($C66,$D66,1),0),"",IF(C69="","",C69+1)))</f>
        <v>46236</v>
      </c>
      <c r="E69" s="1091">
        <f t="shared" si="50"/>
        <v>46237</v>
      </c>
      <c r="F69" s="1091">
        <f t="shared" si="50"/>
        <v>46238</v>
      </c>
      <c r="G69" s="1091">
        <f t="shared" si="50"/>
        <v>46239</v>
      </c>
      <c r="H69" s="1091">
        <f t="shared" si="50"/>
        <v>46240</v>
      </c>
      <c r="I69" s="1091">
        <f t="shared" si="50"/>
        <v>46241</v>
      </c>
      <c r="J69" s="1091">
        <f t="shared" si="50"/>
        <v>46242</v>
      </c>
      <c r="K69" s="1091">
        <f t="shared" si="50"/>
        <v>46243</v>
      </c>
      <c r="L69" s="1091">
        <f t="shared" si="50"/>
        <v>46244</v>
      </c>
      <c r="M69" s="1091">
        <f t="shared" si="50"/>
        <v>46245</v>
      </c>
      <c r="N69" s="1091">
        <f t="shared" si="50"/>
        <v>46246</v>
      </c>
      <c r="O69" s="1091">
        <f t="shared" si="50"/>
        <v>46247</v>
      </c>
      <c r="P69" s="1091">
        <f t="shared" si="50"/>
        <v>46248</v>
      </c>
      <c r="Q69" s="1091">
        <f t="shared" si="50"/>
        <v>46249</v>
      </c>
      <c r="R69" s="1091">
        <f t="shared" si="50"/>
        <v>46250</v>
      </c>
      <c r="S69" s="1091">
        <f t="shared" si="50"/>
        <v>46251</v>
      </c>
      <c r="T69" s="1091">
        <f t="shared" si="50"/>
        <v>46252</v>
      </c>
      <c r="U69" s="1091">
        <f t="shared" si="50"/>
        <v>46253</v>
      </c>
      <c r="V69" s="1091">
        <f t="shared" si="50"/>
        <v>46254</v>
      </c>
      <c r="W69" s="1091">
        <f t="shared" si="50"/>
        <v>46255</v>
      </c>
      <c r="X69" s="1091">
        <f t="shared" si="50"/>
        <v>46256</v>
      </c>
      <c r="Y69" s="1091">
        <f t="shared" si="50"/>
        <v>46257</v>
      </c>
      <c r="Z69" s="1091">
        <f t="shared" si="50"/>
        <v>46258</v>
      </c>
      <c r="AA69" s="1091">
        <f t="shared" si="50"/>
        <v>46259</v>
      </c>
      <c r="AB69" s="1091">
        <f t="shared" si="50"/>
        <v>46260</v>
      </c>
      <c r="AC69" s="1091">
        <f t="shared" si="50"/>
        <v>46261</v>
      </c>
      <c r="AD69" s="1091">
        <f t="shared" si="50"/>
        <v>46262</v>
      </c>
      <c r="AE69" s="1091">
        <f t="shared" si="50"/>
        <v>46263</v>
      </c>
      <c r="AF69" s="1091">
        <f t="shared" si="50"/>
        <v>46264</v>
      </c>
      <c r="AG69" s="1091">
        <f t="shared" si="50"/>
        <v>46265</v>
      </c>
      <c r="AH69" s="855" t="s">
        <v>1372</v>
      </c>
      <c r="AI69" s="856">
        <f>+COUNTIFS(C70:AG70,"土",C74:AG74,"")+COUNTIFS(C70:AG70,"日",C74:AG74,"")</f>
        <v>9</v>
      </c>
    </row>
    <row r="70" spans="2:36">
      <c r="B70" s="852" t="s">
        <v>1355</v>
      </c>
      <c r="C70" s="1092" t="str">
        <f>IFERROR(TEXT(WEEKDAY(+C69),"aaa"),"")</f>
        <v>土</v>
      </c>
      <c r="D70" s="1092" t="str">
        <f t="shared" ref="D70:AG70" si="51">IFERROR(TEXT(WEEKDAY(+D69),"aaa"),"")</f>
        <v>日</v>
      </c>
      <c r="E70" s="1092" t="str">
        <f t="shared" si="51"/>
        <v>月</v>
      </c>
      <c r="F70" s="1092" t="str">
        <f t="shared" si="51"/>
        <v>火</v>
      </c>
      <c r="G70" s="1092" t="str">
        <f t="shared" si="51"/>
        <v>水</v>
      </c>
      <c r="H70" s="1092" t="str">
        <f t="shared" si="51"/>
        <v>木</v>
      </c>
      <c r="I70" s="1092" t="str">
        <f t="shared" si="51"/>
        <v>金</v>
      </c>
      <c r="J70" s="1092" t="str">
        <f t="shared" si="51"/>
        <v>土</v>
      </c>
      <c r="K70" s="1092" t="str">
        <f t="shared" si="51"/>
        <v>日</v>
      </c>
      <c r="L70" s="1092" t="str">
        <f t="shared" si="51"/>
        <v>月</v>
      </c>
      <c r="M70" s="1092" t="str">
        <f t="shared" si="51"/>
        <v>火</v>
      </c>
      <c r="N70" s="1092" t="str">
        <f t="shared" si="51"/>
        <v>水</v>
      </c>
      <c r="O70" s="1092" t="str">
        <f t="shared" si="51"/>
        <v>木</v>
      </c>
      <c r="P70" s="1092" t="str">
        <f t="shared" si="51"/>
        <v>金</v>
      </c>
      <c r="Q70" s="1092" t="str">
        <f t="shared" si="51"/>
        <v>土</v>
      </c>
      <c r="R70" s="1092" t="str">
        <f t="shared" si="51"/>
        <v>日</v>
      </c>
      <c r="S70" s="1092" t="str">
        <f t="shared" si="51"/>
        <v>月</v>
      </c>
      <c r="T70" s="1092" t="str">
        <f t="shared" si="51"/>
        <v>火</v>
      </c>
      <c r="U70" s="1092" t="str">
        <f t="shared" si="51"/>
        <v>水</v>
      </c>
      <c r="V70" s="1092" t="str">
        <f t="shared" si="51"/>
        <v>木</v>
      </c>
      <c r="W70" s="1092" t="str">
        <f t="shared" si="51"/>
        <v>金</v>
      </c>
      <c r="X70" s="1092" t="str">
        <f t="shared" si="51"/>
        <v>土</v>
      </c>
      <c r="Y70" s="1092" t="str">
        <f t="shared" si="51"/>
        <v>日</v>
      </c>
      <c r="Z70" s="1092" t="str">
        <f t="shared" si="51"/>
        <v>月</v>
      </c>
      <c r="AA70" s="1092" t="str">
        <f t="shared" si="51"/>
        <v>火</v>
      </c>
      <c r="AB70" s="1092" t="str">
        <f t="shared" si="51"/>
        <v>水</v>
      </c>
      <c r="AC70" s="1092" t="str">
        <f t="shared" si="51"/>
        <v>木</v>
      </c>
      <c r="AD70" s="1092" t="str">
        <f t="shared" si="51"/>
        <v>金</v>
      </c>
      <c r="AE70" s="1092" t="str">
        <f t="shared" si="51"/>
        <v>土</v>
      </c>
      <c r="AF70" s="1092" t="str">
        <f t="shared" si="51"/>
        <v>日</v>
      </c>
      <c r="AG70" s="1092" t="str">
        <f t="shared" si="51"/>
        <v>月</v>
      </c>
      <c r="AH70" s="855" t="s">
        <v>1356</v>
      </c>
      <c r="AI70" s="856">
        <f>+COUNTIF(C74:AG74,"夏休")+COUNTIF(C74:AG74,"冬休")+COUNTIF(C74:AG74,"中止")</f>
        <v>3</v>
      </c>
    </row>
    <row r="71" spans="2:36" ht="13.5" customHeight="1">
      <c r="B71" s="2427" t="s">
        <v>1357</v>
      </c>
      <c r="C71" s="2439"/>
      <c r="D71" s="2424"/>
      <c r="E71" s="2424"/>
      <c r="F71" s="2424"/>
      <c r="G71" s="2424"/>
      <c r="H71" s="2424"/>
      <c r="I71" s="2424"/>
      <c r="J71" s="2424"/>
      <c r="K71" s="2424"/>
      <c r="L71" s="2424"/>
      <c r="M71" s="2424"/>
      <c r="N71" s="2424"/>
      <c r="O71" s="2424"/>
      <c r="P71" s="2424"/>
      <c r="Q71" s="2424"/>
      <c r="R71" s="2424"/>
      <c r="S71" s="2424"/>
      <c r="T71" s="2424"/>
      <c r="U71" s="2424"/>
      <c r="V71" s="2424"/>
      <c r="W71" s="2424"/>
      <c r="X71" s="2424"/>
      <c r="Y71" s="2424"/>
      <c r="Z71" s="2424"/>
      <c r="AA71" s="2424"/>
      <c r="AB71" s="2424"/>
      <c r="AC71" s="2424"/>
      <c r="AD71" s="2450"/>
      <c r="AE71" s="2450"/>
      <c r="AF71" s="2424"/>
      <c r="AG71" s="2453"/>
      <c r="AH71" s="857" t="s">
        <v>1358</v>
      </c>
      <c r="AI71" s="886">
        <f>COUNT(C69:AG69)-AI70</f>
        <v>28</v>
      </c>
    </row>
    <row r="72" spans="2:36" ht="13.5" customHeight="1">
      <c r="B72" s="2428"/>
      <c r="C72" s="2440"/>
      <c r="D72" s="2425"/>
      <c r="E72" s="2425"/>
      <c r="F72" s="2425"/>
      <c r="G72" s="2425"/>
      <c r="H72" s="2425"/>
      <c r="I72" s="2425"/>
      <c r="J72" s="2425"/>
      <c r="K72" s="2425"/>
      <c r="L72" s="2425"/>
      <c r="M72" s="2425"/>
      <c r="N72" s="2425"/>
      <c r="O72" s="2425"/>
      <c r="P72" s="2425"/>
      <c r="Q72" s="2425"/>
      <c r="R72" s="2425"/>
      <c r="S72" s="2425"/>
      <c r="T72" s="2425"/>
      <c r="U72" s="2425"/>
      <c r="V72" s="2425"/>
      <c r="W72" s="2425"/>
      <c r="X72" s="2425"/>
      <c r="Y72" s="2425"/>
      <c r="Z72" s="2425"/>
      <c r="AA72" s="2425"/>
      <c r="AB72" s="2425"/>
      <c r="AC72" s="2425"/>
      <c r="AD72" s="2451"/>
      <c r="AE72" s="2451"/>
      <c r="AF72" s="2425"/>
      <c r="AG72" s="2454"/>
      <c r="AH72" s="857" t="s">
        <v>1359</v>
      </c>
      <c r="AI72" s="860">
        <f>+COUNTIF(C75:AG75,"休")</f>
        <v>0</v>
      </c>
      <c r="AJ72" s="861" t="str">
        <f>IF(AI73&gt;0.285,"",IF(AI72&lt;AI69,"←計画日数が足りません",""))</f>
        <v>←計画日数が足りません</v>
      </c>
    </row>
    <row r="73" spans="2:36" ht="13.5" customHeight="1">
      <c r="B73" s="2429"/>
      <c r="C73" s="2441"/>
      <c r="D73" s="2426"/>
      <c r="E73" s="2426"/>
      <c r="F73" s="2426"/>
      <c r="G73" s="2426"/>
      <c r="H73" s="2426"/>
      <c r="I73" s="2426"/>
      <c r="J73" s="2426"/>
      <c r="K73" s="2426"/>
      <c r="L73" s="2426"/>
      <c r="M73" s="2426"/>
      <c r="N73" s="2426"/>
      <c r="O73" s="2426"/>
      <c r="P73" s="2426"/>
      <c r="Q73" s="2426"/>
      <c r="R73" s="2426"/>
      <c r="S73" s="2426"/>
      <c r="T73" s="2426"/>
      <c r="U73" s="2426"/>
      <c r="V73" s="2426"/>
      <c r="W73" s="2426"/>
      <c r="X73" s="2426"/>
      <c r="Y73" s="2426"/>
      <c r="Z73" s="2426"/>
      <c r="AA73" s="2426"/>
      <c r="AB73" s="2426"/>
      <c r="AC73" s="2426"/>
      <c r="AD73" s="2452"/>
      <c r="AE73" s="2452"/>
      <c r="AF73" s="2426"/>
      <c r="AG73" s="2455"/>
      <c r="AH73" s="857" t="s">
        <v>1360</v>
      </c>
      <c r="AI73" s="897">
        <f>+AI72/AI71</f>
        <v>0</v>
      </c>
    </row>
    <row r="74" spans="2:36">
      <c r="B74" s="864" t="s">
        <v>1361</v>
      </c>
      <c r="C74" s="875"/>
      <c r="D74" s="865"/>
      <c r="E74" s="865"/>
      <c r="F74" s="865"/>
      <c r="G74" s="865"/>
      <c r="H74" s="865"/>
      <c r="I74" s="865"/>
      <c r="J74" s="865"/>
      <c r="K74" s="865"/>
      <c r="L74" s="865"/>
      <c r="M74" s="865"/>
      <c r="N74" s="865"/>
      <c r="O74" s="865" t="s">
        <v>1641</v>
      </c>
      <c r="P74" s="865" t="s">
        <v>1641</v>
      </c>
      <c r="Q74" s="865" t="s">
        <v>1641</v>
      </c>
      <c r="R74" s="865"/>
      <c r="S74" s="865"/>
      <c r="T74" s="865"/>
      <c r="U74" s="865"/>
      <c r="V74" s="865"/>
      <c r="W74" s="865"/>
      <c r="X74" s="865"/>
      <c r="Y74" s="865"/>
      <c r="Z74" s="865"/>
      <c r="AA74" s="865"/>
      <c r="AB74" s="865"/>
      <c r="AC74" s="865"/>
      <c r="AD74" s="887"/>
      <c r="AE74" s="887"/>
      <c r="AF74" s="865"/>
      <c r="AG74" s="888"/>
      <c r="AH74" s="857" t="s">
        <v>1362</v>
      </c>
      <c r="AI74" s="860">
        <f>+COUNTIF(C76:AG76,"*休")</f>
        <v>0</v>
      </c>
    </row>
    <row r="75" spans="2:36">
      <c r="B75" s="852" t="s">
        <v>1364</v>
      </c>
      <c r="C75" s="875"/>
      <c r="D75" s="865"/>
      <c r="E75" s="865"/>
      <c r="F75" s="865"/>
      <c r="G75" s="865"/>
      <c r="H75" s="865"/>
      <c r="I75" s="865"/>
      <c r="J75" s="865"/>
      <c r="K75" s="865"/>
      <c r="L75" s="865"/>
      <c r="M75" s="865"/>
      <c r="N75" s="865"/>
      <c r="O75" s="865"/>
      <c r="P75" s="865"/>
      <c r="Q75" s="865"/>
      <c r="R75" s="865"/>
      <c r="S75" s="865"/>
      <c r="T75" s="865"/>
      <c r="U75" s="865"/>
      <c r="V75" s="865"/>
      <c r="W75" s="865"/>
      <c r="X75" s="865"/>
      <c r="Y75" s="865"/>
      <c r="Z75" s="865"/>
      <c r="AA75" s="865"/>
      <c r="AB75" s="865"/>
      <c r="AC75" s="865"/>
      <c r="AD75" s="865"/>
      <c r="AE75" s="865"/>
      <c r="AF75" s="865"/>
      <c r="AG75" s="889"/>
      <c r="AH75" s="866" t="s">
        <v>1365</v>
      </c>
      <c r="AI75" s="898">
        <f>+AI74/AI71</f>
        <v>0</v>
      </c>
    </row>
    <row r="76" spans="2:36">
      <c r="B76" s="868" t="s">
        <v>1366</v>
      </c>
      <c r="C76" s="876"/>
      <c r="D76" s="869"/>
      <c r="E76" s="869"/>
      <c r="F76" s="869"/>
      <c r="G76" s="869"/>
      <c r="H76" s="869"/>
      <c r="I76" s="869"/>
      <c r="J76" s="869"/>
      <c r="K76" s="869"/>
      <c r="L76" s="869"/>
      <c r="M76" s="869"/>
      <c r="N76" s="869"/>
      <c r="O76" s="869"/>
      <c r="P76" s="869"/>
      <c r="Q76" s="869"/>
      <c r="R76" s="869"/>
      <c r="S76" s="869"/>
      <c r="T76" s="869"/>
      <c r="U76" s="869"/>
      <c r="V76" s="869"/>
      <c r="W76" s="869"/>
      <c r="X76" s="869"/>
      <c r="Y76" s="869"/>
      <c r="Z76" s="869"/>
      <c r="AA76" s="869"/>
      <c r="AB76" s="869"/>
      <c r="AC76" s="869"/>
      <c r="AD76" s="869"/>
      <c r="AE76" s="869"/>
      <c r="AF76" s="869"/>
      <c r="AG76" s="890"/>
      <c r="AH76" s="891" t="s">
        <v>1373</v>
      </c>
      <c r="AI76" s="871" t="str">
        <f>_xlfn.IFS(AI75&gt;=0.285,"OK",AI69&lt;=AI74,"OK",AI69&gt;AI74,"NG")</f>
        <v>NG</v>
      </c>
      <c r="AJ76" s="861" t="str">
        <f>IF(AI76="NG","←月単位未達成","←月単位達成")</f>
        <v>←月単位未達成</v>
      </c>
    </row>
    <row r="77" spans="2:36" ht="13.25" hidden="1" customHeight="1">
      <c r="C77" s="892" t="str">
        <f>IF($C74="","通常",C74)</f>
        <v>通常</v>
      </c>
      <c r="D77" s="892" t="str">
        <f t="shared" ref="D77:AG77" si="52">IF(D74="","通常",D74)</f>
        <v>通常</v>
      </c>
      <c r="E77" s="892" t="str">
        <f t="shared" si="52"/>
        <v>通常</v>
      </c>
      <c r="F77" s="892" t="str">
        <f t="shared" si="52"/>
        <v>通常</v>
      </c>
      <c r="G77" s="892" t="str">
        <f t="shared" si="52"/>
        <v>通常</v>
      </c>
      <c r="H77" s="892" t="str">
        <f t="shared" si="52"/>
        <v>通常</v>
      </c>
      <c r="I77" s="892" t="str">
        <f t="shared" si="52"/>
        <v>通常</v>
      </c>
      <c r="J77" s="892" t="str">
        <f t="shared" si="52"/>
        <v>通常</v>
      </c>
      <c r="K77" s="892" t="str">
        <f t="shared" si="52"/>
        <v>通常</v>
      </c>
      <c r="L77" s="892" t="str">
        <f t="shared" si="52"/>
        <v>通常</v>
      </c>
      <c r="M77" s="892" t="str">
        <f t="shared" si="52"/>
        <v>通常</v>
      </c>
      <c r="N77" s="892" t="str">
        <f t="shared" si="52"/>
        <v>通常</v>
      </c>
      <c r="O77" s="892" t="str">
        <f t="shared" si="52"/>
        <v>夏休</v>
      </c>
      <c r="P77" s="892" t="str">
        <f t="shared" si="52"/>
        <v>夏休</v>
      </c>
      <c r="Q77" s="892" t="str">
        <f t="shared" si="52"/>
        <v>夏休</v>
      </c>
      <c r="R77" s="892" t="str">
        <f t="shared" si="52"/>
        <v>通常</v>
      </c>
      <c r="S77" s="892" t="str">
        <f t="shared" si="52"/>
        <v>通常</v>
      </c>
      <c r="T77" s="892" t="str">
        <f t="shared" si="52"/>
        <v>通常</v>
      </c>
      <c r="U77" s="892" t="str">
        <f t="shared" si="52"/>
        <v>通常</v>
      </c>
      <c r="V77" s="892" t="str">
        <f t="shared" si="52"/>
        <v>通常</v>
      </c>
      <c r="W77" s="892" t="str">
        <f t="shared" si="52"/>
        <v>通常</v>
      </c>
      <c r="X77" s="892" t="str">
        <f t="shared" si="52"/>
        <v>通常</v>
      </c>
      <c r="Y77" s="892" t="str">
        <f t="shared" si="52"/>
        <v>通常</v>
      </c>
      <c r="Z77" s="892" t="str">
        <f t="shared" si="52"/>
        <v>通常</v>
      </c>
      <c r="AA77" s="892" t="str">
        <f t="shared" si="52"/>
        <v>通常</v>
      </c>
      <c r="AB77" s="892" t="str">
        <f t="shared" si="52"/>
        <v>通常</v>
      </c>
      <c r="AC77" s="892" t="str">
        <f t="shared" si="52"/>
        <v>通常</v>
      </c>
      <c r="AD77" s="892" t="str">
        <f t="shared" si="52"/>
        <v>通常</v>
      </c>
      <c r="AE77" s="892" t="str">
        <f t="shared" si="52"/>
        <v>通常</v>
      </c>
      <c r="AF77" s="892" t="str">
        <f t="shared" si="52"/>
        <v>通常</v>
      </c>
      <c r="AG77" s="892" t="str">
        <f t="shared" si="52"/>
        <v>通常</v>
      </c>
      <c r="AI77" s="863"/>
      <c r="AJ77" s="861"/>
    </row>
    <row r="78" spans="2:36" ht="13.25" hidden="1" customHeight="1">
      <c r="C78" s="892" t="str">
        <f>IF(C74="","通常実績",C74)</f>
        <v>通常実績</v>
      </c>
      <c r="D78" s="892" t="str">
        <f t="shared" ref="D78:AG78" si="53">IF(D74="","通常実績",D74)</f>
        <v>通常実績</v>
      </c>
      <c r="E78" s="892" t="str">
        <f t="shared" si="53"/>
        <v>通常実績</v>
      </c>
      <c r="F78" s="892" t="str">
        <f t="shared" si="53"/>
        <v>通常実績</v>
      </c>
      <c r="G78" s="892" t="str">
        <f t="shared" si="53"/>
        <v>通常実績</v>
      </c>
      <c r="H78" s="892" t="str">
        <f t="shared" si="53"/>
        <v>通常実績</v>
      </c>
      <c r="I78" s="892" t="str">
        <f t="shared" si="53"/>
        <v>通常実績</v>
      </c>
      <c r="J78" s="892" t="str">
        <f t="shared" si="53"/>
        <v>通常実績</v>
      </c>
      <c r="K78" s="892" t="str">
        <f t="shared" si="53"/>
        <v>通常実績</v>
      </c>
      <c r="L78" s="892" t="str">
        <f t="shared" si="53"/>
        <v>通常実績</v>
      </c>
      <c r="M78" s="892" t="str">
        <f t="shared" si="53"/>
        <v>通常実績</v>
      </c>
      <c r="N78" s="892" t="str">
        <f t="shared" si="53"/>
        <v>通常実績</v>
      </c>
      <c r="O78" s="892" t="str">
        <f t="shared" si="53"/>
        <v>夏休</v>
      </c>
      <c r="P78" s="892" t="str">
        <f t="shared" si="53"/>
        <v>夏休</v>
      </c>
      <c r="Q78" s="892" t="str">
        <f t="shared" si="53"/>
        <v>夏休</v>
      </c>
      <c r="R78" s="892" t="str">
        <f t="shared" si="53"/>
        <v>通常実績</v>
      </c>
      <c r="S78" s="892" t="str">
        <f t="shared" si="53"/>
        <v>通常実績</v>
      </c>
      <c r="T78" s="892" t="str">
        <f t="shared" si="53"/>
        <v>通常実績</v>
      </c>
      <c r="U78" s="892" t="str">
        <f t="shared" si="53"/>
        <v>通常実績</v>
      </c>
      <c r="V78" s="892" t="str">
        <f t="shared" si="53"/>
        <v>通常実績</v>
      </c>
      <c r="W78" s="892" t="str">
        <f t="shared" si="53"/>
        <v>通常実績</v>
      </c>
      <c r="X78" s="892" t="str">
        <f t="shared" si="53"/>
        <v>通常実績</v>
      </c>
      <c r="Y78" s="892" t="str">
        <f t="shared" si="53"/>
        <v>通常実績</v>
      </c>
      <c r="Z78" s="892" t="str">
        <f t="shared" si="53"/>
        <v>通常実績</v>
      </c>
      <c r="AA78" s="892" t="str">
        <f t="shared" si="53"/>
        <v>通常実績</v>
      </c>
      <c r="AB78" s="892" t="str">
        <f t="shared" si="53"/>
        <v>通常実績</v>
      </c>
      <c r="AC78" s="892" t="str">
        <f t="shared" si="53"/>
        <v>通常実績</v>
      </c>
      <c r="AD78" s="892" t="str">
        <f t="shared" si="53"/>
        <v>通常実績</v>
      </c>
      <c r="AE78" s="892" t="str">
        <f t="shared" si="53"/>
        <v>通常実績</v>
      </c>
      <c r="AF78" s="892" t="str">
        <f t="shared" si="53"/>
        <v>通常実績</v>
      </c>
      <c r="AG78" s="892" t="str">
        <f t="shared" si="53"/>
        <v>通常実績</v>
      </c>
      <c r="AI78" s="863"/>
      <c r="AJ78" s="861"/>
    </row>
    <row r="79" spans="2:36" ht="20" customHeight="1"/>
    <row r="80" spans="2:36" ht="13.25" hidden="1" customHeight="1">
      <c r="C80" s="832">
        <f>YEAR(C83)</f>
        <v>2026</v>
      </c>
      <c r="D80" s="832">
        <f>MONTH(C83)</f>
        <v>9</v>
      </c>
    </row>
    <row r="81" spans="2:36">
      <c r="B81" s="878" t="s">
        <v>1352</v>
      </c>
      <c r="C81" s="2436">
        <f>C83</f>
        <v>46266</v>
      </c>
      <c r="D81" s="2437"/>
      <c r="E81" s="2437"/>
      <c r="F81" s="2437"/>
      <c r="G81" s="2437"/>
      <c r="H81" s="2437"/>
      <c r="I81" s="2437"/>
      <c r="J81" s="2437"/>
      <c r="K81" s="2437"/>
      <c r="L81" s="2437"/>
      <c r="M81" s="2437"/>
      <c r="N81" s="2437"/>
      <c r="O81" s="2437"/>
      <c r="P81" s="2437"/>
      <c r="Q81" s="2437"/>
      <c r="R81" s="2437"/>
      <c r="S81" s="2437"/>
      <c r="T81" s="2437"/>
      <c r="U81" s="2437"/>
      <c r="V81" s="2437"/>
      <c r="W81" s="2437"/>
      <c r="X81" s="2437"/>
      <c r="Y81" s="2437"/>
      <c r="Z81" s="2437"/>
      <c r="AA81" s="2437"/>
      <c r="AB81" s="2437"/>
      <c r="AC81" s="2437"/>
      <c r="AD81" s="2437"/>
      <c r="AE81" s="2437"/>
      <c r="AF81" s="2437"/>
      <c r="AG81" s="2437"/>
      <c r="AH81" s="2437"/>
      <c r="AI81" s="2438"/>
    </row>
    <row r="82" spans="2:36" ht="13.25" hidden="1" customHeight="1">
      <c r="B82" s="893"/>
      <c r="C82" s="854">
        <f>DATE($C80,$D80,1)</f>
        <v>46266</v>
      </c>
      <c r="D82" s="854">
        <f t="shared" ref="D82:AG82" si="54">C82+1</f>
        <v>46267</v>
      </c>
      <c r="E82" s="854">
        <f t="shared" si="54"/>
        <v>46268</v>
      </c>
      <c r="F82" s="854">
        <f t="shared" si="54"/>
        <v>46269</v>
      </c>
      <c r="G82" s="854">
        <f t="shared" si="54"/>
        <v>46270</v>
      </c>
      <c r="H82" s="854">
        <f t="shared" si="54"/>
        <v>46271</v>
      </c>
      <c r="I82" s="854">
        <f t="shared" si="54"/>
        <v>46272</v>
      </c>
      <c r="J82" s="854">
        <f t="shared" si="54"/>
        <v>46273</v>
      </c>
      <c r="K82" s="854">
        <f t="shared" si="54"/>
        <v>46274</v>
      </c>
      <c r="L82" s="854">
        <f t="shared" si="54"/>
        <v>46275</v>
      </c>
      <c r="M82" s="854">
        <f t="shared" si="54"/>
        <v>46276</v>
      </c>
      <c r="N82" s="854">
        <f t="shared" si="54"/>
        <v>46277</v>
      </c>
      <c r="O82" s="854">
        <f t="shared" si="54"/>
        <v>46278</v>
      </c>
      <c r="P82" s="854">
        <f t="shared" si="54"/>
        <v>46279</v>
      </c>
      <c r="Q82" s="854">
        <f t="shared" si="54"/>
        <v>46280</v>
      </c>
      <c r="R82" s="854">
        <f t="shared" si="54"/>
        <v>46281</v>
      </c>
      <c r="S82" s="854">
        <f t="shared" si="54"/>
        <v>46282</v>
      </c>
      <c r="T82" s="854">
        <f t="shared" si="54"/>
        <v>46283</v>
      </c>
      <c r="U82" s="854">
        <f t="shared" si="54"/>
        <v>46284</v>
      </c>
      <c r="V82" s="854">
        <f t="shared" si="54"/>
        <v>46285</v>
      </c>
      <c r="W82" s="854">
        <f t="shared" si="54"/>
        <v>46286</v>
      </c>
      <c r="X82" s="854">
        <f t="shared" si="54"/>
        <v>46287</v>
      </c>
      <c r="Y82" s="854">
        <f t="shared" si="54"/>
        <v>46288</v>
      </c>
      <c r="Z82" s="854">
        <f t="shared" si="54"/>
        <v>46289</v>
      </c>
      <c r="AA82" s="854">
        <f t="shared" si="54"/>
        <v>46290</v>
      </c>
      <c r="AB82" s="854">
        <f t="shared" si="54"/>
        <v>46291</v>
      </c>
      <c r="AC82" s="854">
        <f t="shared" si="54"/>
        <v>46292</v>
      </c>
      <c r="AD82" s="854">
        <f t="shared" si="54"/>
        <v>46293</v>
      </c>
      <c r="AE82" s="854">
        <f t="shared" si="54"/>
        <v>46294</v>
      </c>
      <c r="AF82" s="854">
        <f t="shared" si="54"/>
        <v>46295</v>
      </c>
      <c r="AG82" s="854">
        <f t="shared" si="54"/>
        <v>46296</v>
      </c>
      <c r="AH82" s="894"/>
      <c r="AI82" s="895"/>
    </row>
    <row r="83" spans="2:36">
      <c r="B83" s="896" t="s">
        <v>1353</v>
      </c>
      <c r="C83" s="1095">
        <f>IF(EDATE(C68,1)&gt;$G$8,"",EDATE(C68,1))</f>
        <v>46266</v>
      </c>
      <c r="D83" s="1091">
        <f t="shared" ref="D83:AG83" si="55">IF(D82&gt;$G$8,"",IF(C83=EOMONTH(DATE($C80,$D80,1),0),"",IF(C83="","",C83+1)))</f>
        <v>46267</v>
      </c>
      <c r="E83" s="1091">
        <f t="shared" si="55"/>
        <v>46268</v>
      </c>
      <c r="F83" s="1091">
        <f t="shared" si="55"/>
        <v>46269</v>
      </c>
      <c r="G83" s="1091">
        <f t="shared" si="55"/>
        <v>46270</v>
      </c>
      <c r="H83" s="1091">
        <f t="shared" si="55"/>
        <v>46271</v>
      </c>
      <c r="I83" s="1091">
        <f t="shared" si="55"/>
        <v>46272</v>
      </c>
      <c r="J83" s="1091">
        <f t="shared" si="55"/>
        <v>46273</v>
      </c>
      <c r="K83" s="1091">
        <f t="shared" si="55"/>
        <v>46274</v>
      </c>
      <c r="L83" s="1091">
        <f t="shared" si="55"/>
        <v>46275</v>
      </c>
      <c r="M83" s="1091">
        <f t="shared" si="55"/>
        <v>46276</v>
      </c>
      <c r="N83" s="1091">
        <f t="shared" si="55"/>
        <v>46277</v>
      </c>
      <c r="O83" s="1091">
        <f t="shared" si="55"/>
        <v>46278</v>
      </c>
      <c r="P83" s="1091">
        <f t="shared" si="55"/>
        <v>46279</v>
      </c>
      <c r="Q83" s="1091">
        <f t="shared" si="55"/>
        <v>46280</v>
      </c>
      <c r="R83" s="1091">
        <f t="shared" si="55"/>
        <v>46281</v>
      </c>
      <c r="S83" s="1091">
        <f t="shared" si="55"/>
        <v>46282</v>
      </c>
      <c r="T83" s="1091">
        <f t="shared" si="55"/>
        <v>46283</v>
      </c>
      <c r="U83" s="1091">
        <f t="shared" si="55"/>
        <v>46284</v>
      </c>
      <c r="V83" s="1091">
        <f t="shared" si="55"/>
        <v>46285</v>
      </c>
      <c r="W83" s="1091">
        <f t="shared" si="55"/>
        <v>46286</v>
      </c>
      <c r="X83" s="1091">
        <f t="shared" si="55"/>
        <v>46287</v>
      </c>
      <c r="Y83" s="1091">
        <f t="shared" si="55"/>
        <v>46288</v>
      </c>
      <c r="Z83" s="1091">
        <f t="shared" si="55"/>
        <v>46289</v>
      </c>
      <c r="AA83" s="1091">
        <f t="shared" si="55"/>
        <v>46290</v>
      </c>
      <c r="AB83" s="1091">
        <f t="shared" si="55"/>
        <v>46291</v>
      </c>
      <c r="AC83" s="1091">
        <f t="shared" si="55"/>
        <v>46292</v>
      </c>
      <c r="AD83" s="1091">
        <f t="shared" si="55"/>
        <v>46293</v>
      </c>
      <c r="AE83" s="1091">
        <f t="shared" si="55"/>
        <v>46294</v>
      </c>
      <c r="AF83" s="1091">
        <f t="shared" si="55"/>
        <v>46295</v>
      </c>
      <c r="AG83" s="1091" t="str">
        <f t="shared" si="55"/>
        <v/>
      </c>
      <c r="AH83" s="855" t="s">
        <v>1372</v>
      </c>
      <c r="AI83" s="856">
        <f>+COUNTIFS(C84:AG84,"土",C88:AG88,"")+COUNTIFS(C84:AG84,"日",C88:AG88,"")</f>
        <v>8</v>
      </c>
    </row>
    <row r="84" spans="2:36">
      <c r="B84" s="852" t="s">
        <v>1355</v>
      </c>
      <c r="C84" s="1092" t="str">
        <f>IFERROR(TEXT(WEEKDAY(+C83),"aaa"),"")</f>
        <v>火</v>
      </c>
      <c r="D84" s="1092" t="str">
        <f t="shared" ref="D84:AG84" si="56">IFERROR(TEXT(WEEKDAY(+D83),"aaa"),"")</f>
        <v>水</v>
      </c>
      <c r="E84" s="1092" t="str">
        <f t="shared" si="56"/>
        <v>木</v>
      </c>
      <c r="F84" s="1092" t="str">
        <f t="shared" si="56"/>
        <v>金</v>
      </c>
      <c r="G84" s="1092" t="str">
        <f t="shared" si="56"/>
        <v>土</v>
      </c>
      <c r="H84" s="1092" t="str">
        <f t="shared" si="56"/>
        <v>日</v>
      </c>
      <c r="I84" s="1092" t="str">
        <f t="shared" si="56"/>
        <v>月</v>
      </c>
      <c r="J84" s="1092" t="str">
        <f t="shared" si="56"/>
        <v>火</v>
      </c>
      <c r="K84" s="1092" t="str">
        <f t="shared" si="56"/>
        <v>水</v>
      </c>
      <c r="L84" s="1092" t="str">
        <f t="shared" si="56"/>
        <v>木</v>
      </c>
      <c r="M84" s="1092" t="str">
        <f t="shared" si="56"/>
        <v>金</v>
      </c>
      <c r="N84" s="1092" t="str">
        <f t="shared" si="56"/>
        <v>土</v>
      </c>
      <c r="O84" s="1092" t="str">
        <f t="shared" si="56"/>
        <v>日</v>
      </c>
      <c r="P84" s="1092" t="str">
        <f t="shared" si="56"/>
        <v>月</v>
      </c>
      <c r="Q84" s="1092" t="str">
        <f t="shared" si="56"/>
        <v>火</v>
      </c>
      <c r="R84" s="1092" t="str">
        <f t="shared" si="56"/>
        <v>水</v>
      </c>
      <c r="S84" s="1092" t="str">
        <f t="shared" si="56"/>
        <v>木</v>
      </c>
      <c r="T84" s="1092" t="str">
        <f t="shared" si="56"/>
        <v>金</v>
      </c>
      <c r="U84" s="1092" t="str">
        <f t="shared" si="56"/>
        <v>土</v>
      </c>
      <c r="V84" s="1092" t="str">
        <f t="shared" si="56"/>
        <v>日</v>
      </c>
      <c r="W84" s="1092" t="str">
        <f t="shared" si="56"/>
        <v>月</v>
      </c>
      <c r="X84" s="1092" t="str">
        <f t="shared" si="56"/>
        <v>火</v>
      </c>
      <c r="Y84" s="1092" t="str">
        <f t="shared" si="56"/>
        <v>水</v>
      </c>
      <c r="Z84" s="1092" t="str">
        <f t="shared" si="56"/>
        <v>木</v>
      </c>
      <c r="AA84" s="1092" t="str">
        <f t="shared" si="56"/>
        <v>金</v>
      </c>
      <c r="AB84" s="1092" t="str">
        <f t="shared" si="56"/>
        <v>土</v>
      </c>
      <c r="AC84" s="1092" t="str">
        <f t="shared" si="56"/>
        <v>日</v>
      </c>
      <c r="AD84" s="1092" t="str">
        <f t="shared" si="56"/>
        <v>月</v>
      </c>
      <c r="AE84" s="1092" t="str">
        <f t="shared" si="56"/>
        <v>火</v>
      </c>
      <c r="AF84" s="1092" t="str">
        <f t="shared" si="56"/>
        <v>水</v>
      </c>
      <c r="AG84" s="1092" t="str">
        <f t="shared" si="56"/>
        <v/>
      </c>
      <c r="AH84" s="855" t="s">
        <v>1356</v>
      </c>
      <c r="AI84" s="856">
        <f>+COUNTIF(C88:AG88,"夏休")+COUNTIF(C88:AG88,"冬休")+COUNTIF(C88:AG88,"中止")</f>
        <v>0</v>
      </c>
    </row>
    <row r="85" spans="2:36" ht="13.5" customHeight="1">
      <c r="B85" s="2427" t="s">
        <v>1357</v>
      </c>
      <c r="C85" s="2439"/>
      <c r="D85" s="2424"/>
      <c r="E85" s="2424"/>
      <c r="F85" s="2424"/>
      <c r="G85" s="2424"/>
      <c r="H85" s="2424"/>
      <c r="I85" s="2424"/>
      <c r="J85" s="2424"/>
      <c r="K85" s="2424"/>
      <c r="L85" s="2424"/>
      <c r="M85" s="2424"/>
      <c r="N85" s="2424"/>
      <c r="O85" s="2424"/>
      <c r="P85" s="2424"/>
      <c r="Q85" s="2424"/>
      <c r="R85" s="2424"/>
      <c r="S85" s="2424"/>
      <c r="T85" s="2424"/>
      <c r="U85" s="2424"/>
      <c r="V85" s="2424"/>
      <c r="W85" s="2424"/>
      <c r="X85" s="2424"/>
      <c r="Y85" s="2424"/>
      <c r="Z85" s="2424"/>
      <c r="AA85" s="2424"/>
      <c r="AB85" s="2424"/>
      <c r="AC85" s="2424"/>
      <c r="AD85" s="2450"/>
      <c r="AE85" s="2450"/>
      <c r="AF85" s="2424"/>
      <c r="AG85" s="2453"/>
      <c r="AH85" s="857" t="s">
        <v>1358</v>
      </c>
      <c r="AI85" s="886">
        <f>COUNT(C83:AG83)-AI84</f>
        <v>30</v>
      </c>
    </row>
    <row r="86" spans="2:36" ht="13.5" customHeight="1">
      <c r="B86" s="2428"/>
      <c r="C86" s="2440"/>
      <c r="D86" s="2425"/>
      <c r="E86" s="2425"/>
      <c r="F86" s="2425"/>
      <c r="G86" s="2425"/>
      <c r="H86" s="2425"/>
      <c r="I86" s="2425"/>
      <c r="J86" s="2425"/>
      <c r="K86" s="2425"/>
      <c r="L86" s="2425"/>
      <c r="M86" s="2425"/>
      <c r="N86" s="2425"/>
      <c r="O86" s="2425"/>
      <c r="P86" s="2425"/>
      <c r="Q86" s="2425"/>
      <c r="R86" s="2425"/>
      <c r="S86" s="2425"/>
      <c r="T86" s="2425"/>
      <c r="U86" s="2425"/>
      <c r="V86" s="2425"/>
      <c r="W86" s="2425"/>
      <c r="X86" s="2425"/>
      <c r="Y86" s="2425"/>
      <c r="Z86" s="2425"/>
      <c r="AA86" s="2425"/>
      <c r="AB86" s="2425"/>
      <c r="AC86" s="2425"/>
      <c r="AD86" s="2451"/>
      <c r="AE86" s="2451"/>
      <c r="AF86" s="2425"/>
      <c r="AG86" s="2454"/>
      <c r="AH86" s="857" t="s">
        <v>1359</v>
      </c>
      <c r="AI86" s="860">
        <f>+COUNTIF(C89:AG89,"休")</f>
        <v>0</v>
      </c>
      <c r="AJ86" s="861" t="str">
        <f>IF(AI87&gt;0.285,"",IF(AI86&lt;AI83,"←計画日数が足りません",""))</f>
        <v>←計画日数が足りません</v>
      </c>
    </row>
    <row r="87" spans="2:36" ht="13.5" customHeight="1">
      <c r="B87" s="2429"/>
      <c r="C87" s="2441"/>
      <c r="D87" s="2426"/>
      <c r="E87" s="2426"/>
      <c r="F87" s="2426"/>
      <c r="G87" s="2426"/>
      <c r="H87" s="2426"/>
      <c r="I87" s="2426"/>
      <c r="J87" s="2426"/>
      <c r="K87" s="2426"/>
      <c r="L87" s="2426"/>
      <c r="M87" s="2426"/>
      <c r="N87" s="2426"/>
      <c r="O87" s="2426"/>
      <c r="P87" s="2426"/>
      <c r="Q87" s="2426"/>
      <c r="R87" s="2426"/>
      <c r="S87" s="2426"/>
      <c r="T87" s="2426"/>
      <c r="U87" s="2426"/>
      <c r="V87" s="2426"/>
      <c r="W87" s="2426"/>
      <c r="X87" s="2426"/>
      <c r="Y87" s="2426"/>
      <c r="Z87" s="2426"/>
      <c r="AA87" s="2426"/>
      <c r="AB87" s="2426"/>
      <c r="AC87" s="2426"/>
      <c r="AD87" s="2452"/>
      <c r="AE87" s="2452"/>
      <c r="AF87" s="2426"/>
      <c r="AG87" s="2455"/>
      <c r="AH87" s="857" t="s">
        <v>1360</v>
      </c>
      <c r="AI87" s="897">
        <f>+AI86/AI85</f>
        <v>0</v>
      </c>
    </row>
    <row r="88" spans="2:36">
      <c r="B88" s="864" t="s">
        <v>1361</v>
      </c>
      <c r="C88" s="875"/>
      <c r="D88" s="865"/>
      <c r="E88" s="865"/>
      <c r="F88" s="865"/>
      <c r="G88" s="865"/>
      <c r="H88" s="865"/>
      <c r="I88" s="865"/>
      <c r="J88" s="865"/>
      <c r="K88" s="865"/>
      <c r="L88" s="865"/>
      <c r="M88" s="865"/>
      <c r="N88" s="865"/>
      <c r="O88" s="865"/>
      <c r="P88" s="865"/>
      <c r="Q88" s="865"/>
      <c r="R88" s="865"/>
      <c r="S88" s="865"/>
      <c r="T88" s="865"/>
      <c r="U88" s="865"/>
      <c r="V88" s="865"/>
      <c r="W88" s="865"/>
      <c r="X88" s="865"/>
      <c r="Y88" s="865"/>
      <c r="Z88" s="865"/>
      <c r="AA88" s="865"/>
      <c r="AB88" s="865"/>
      <c r="AC88" s="865"/>
      <c r="AD88" s="887"/>
      <c r="AE88" s="887"/>
      <c r="AF88" s="865"/>
      <c r="AG88" s="888"/>
      <c r="AH88" s="857" t="s">
        <v>1362</v>
      </c>
      <c r="AI88" s="860">
        <f>+COUNTIF(C90:AG90,"*休")</f>
        <v>0</v>
      </c>
    </row>
    <row r="89" spans="2:36">
      <c r="B89" s="852" t="s">
        <v>1364</v>
      </c>
      <c r="C89" s="875"/>
      <c r="D89" s="865"/>
      <c r="E89" s="865"/>
      <c r="F89" s="865"/>
      <c r="G89" s="865"/>
      <c r="H89" s="865"/>
      <c r="I89" s="865"/>
      <c r="J89" s="865"/>
      <c r="K89" s="865"/>
      <c r="L89" s="865"/>
      <c r="M89" s="865"/>
      <c r="N89" s="865"/>
      <c r="O89" s="865"/>
      <c r="P89" s="865"/>
      <c r="Q89" s="865"/>
      <c r="R89" s="865"/>
      <c r="S89" s="865"/>
      <c r="T89" s="865"/>
      <c r="U89" s="865"/>
      <c r="V89" s="865"/>
      <c r="W89" s="865"/>
      <c r="X89" s="865"/>
      <c r="Y89" s="865"/>
      <c r="Z89" s="865"/>
      <c r="AA89" s="865"/>
      <c r="AB89" s="865"/>
      <c r="AC89" s="865"/>
      <c r="AD89" s="865"/>
      <c r="AE89" s="865"/>
      <c r="AF89" s="865"/>
      <c r="AG89" s="889"/>
      <c r="AH89" s="866" t="s">
        <v>1365</v>
      </c>
      <c r="AI89" s="898">
        <f>+AI88/AI85</f>
        <v>0</v>
      </c>
    </row>
    <row r="90" spans="2:36">
      <c r="B90" s="868" t="s">
        <v>1366</v>
      </c>
      <c r="C90" s="876"/>
      <c r="D90" s="869"/>
      <c r="E90" s="869"/>
      <c r="F90" s="869"/>
      <c r="G90" s="869"/>
      <c r="H90" s="869"/>
      <c r="I90" s="869"/>
      <c r="J90" s="869"/>
      <c r="K90" s="869"/>
      <c r="L90" s="869"/>
      <c r="M90" s="869"/>
      <c r="N90" s="869"/>
      <c r="O90" s="869"/>
      <c r="P90" s="869"/>
      <c r="Q90" s="869"/>
      <c r="R90" s="869"/>
      <c r="S90" s="869"/>
      <c r="T90" s="869"/>
      <c r="U90" s="869"/>
      <c r="V90" s="869"/>
      <c r="W90" s="869"/>
      <c r="X90" s="869"/>
      <c r="Y90" s="869"/>
      <c r="Z90" s="869"/>
      <c r="AA90" s="869"/>
      <c r="AB90" s="869"/>
      <c r="AC90" s="869"/>
      <c r="AD90" s="869"/>
      <c r="AE90" s="869"/>
      <c r="AF90" s="869"/>
      <c r="AG90" s="890"/>
      <c r="AH90" s="891" t="s">
        <v>1373</v>
      </c>
      <c r="AI90" s="871" t="str">
        <f>_xlfn.IFS(AI89&gt;=0.285,"OK",AI83&lt;=AI88,"OK",AI83&gt;AI88,"NG")</f>
        <v>NG</v>
      </c>
      <c r="AJ90" s="861" t="str">
        <f>IF(AI90="NG","←月単位未達成","←月単位達成")</f>
        <v>←月単位未達成</v>
      </c>
    </row>
    <row r="91" spans="2:36" ht="13.25" hidden="1" customHeight="1">
      <c r="C91" s="892" t="str">
        <f>IF($C88="","通常",C88)</f>
        <v>通常</v>
      </c>
      <c r="D91" s="892" t="str">
        <f t="shared" ref="D91:AG91" si="57">IF(D88="","通常",D88)</f>
        <v>通常</v>
      </c>
      <c r="E91" s="892" t="str">
        <f t="shared" si="57"/>
        <v>通常</v>
      </c>
      <c r="F91" s="892" t="str">
        <f t="shared" si="57"/>
        <v>通常</v>
      </c>
      <c r="G91" s="892" t="str">
        <f t="shared" si="57"/>
        <v>通常</v>
      </c>
      <c r="H91" s="892" t="str">
        <f t="shared" si="57"/>
        <v>通常</v>
      </c>
      <c r="I91" s="892" t="str">
        <f t="shared" si="57"/>
        <v>通常</v>
      </c>
      <c r="J91" s="892" t="str">
        <f t="shared" si="57"/>
        <v>通常</v>
      </c>
      <c r="K91" s="892" t="str">
        <f t="shared" si="57"/>
        <v>通常</v>
      </c>
      <c r="L91" s="892" t="str">
        <f t="shared" si="57"/>
        <v>通常</v>
      </c>
      <c r="M91" s="892" t="str">
        <f t="shared" si="57"/>
        <v>通常</v>
      </c>
      <c r="N91" s="892" t="str">
        <f t="shared" si="57"/>
        <v>通常</v>
      </c>
      <c r="O91" s="892" t="str">
        <f t="shared" si="57"/>
        <v>通常</v>
      </c>
      <c r="P91" s="892" t="str">
        <f t="shared" si="57"/>
        <v>通常</v>
      </c>
      <c r="Q91" s="892" t="str">
        <f t="shared" si="57"/>
        <v>通常</v>
      </c>
      <c r="R91" s="892" t="str">
        <f t="shared" si="57"/>
        <v>通常</v>
      </c>
      <c r="S91" s="892" t="str">
        <f t="shared" si="57"/>
        <v>通常</v>
      </c>
      <c r="T91" s="892" t="str">
        <f t="shared" si="57"/>
        <v>通常</v>
      </c>
      <c r="U91" s="892" t="str">
        <f t="shared" si="57"/>
        <v>通常</v>
      </c>
      <c r="V91" s="892" t="str">
        <f t="shared" si="57"/>
        <v>通常</v>
      </c>
      <c r="W91" s="892" t="str">
        <f t="shared" si="57"/>
        <v>通常</v>
      </c>
      <c r="X91" s="892" t="str">
        <f t="shared" si="57"/>
        <v>通常</v>
      </c>
      <c r="Y91" s="892" t="str">
        <f t="shared" si="57"/>
        <v>通常</v>
      </c>
      <c r="Z91" s="892" t="str">
        <f t="shared" si="57"/>
        <v>通常</v>
      </c>
      <c r="AA91" s="892" t="str">
        <f t="shared" si="57"/>
        <v>通常</v>
      </c>
      <c r="AB91" s="892" t="str">
        <f t="shared" si="57"/>
        <v>通常</v>
      </c>
      <c r="AC91" s="892" t="str">
        <f t="shared" si="57"/>
        <v>通常</v>
      </c>
      <c r="AD91" s="892" t="str">
        <f t="shared" si="57"/>
        <v>通常</v>
      </c>
      <c r="AE91" s="892" t="str">
        <f t="shared" si="57"/>
        <v>通常</v>
      </c>
      <c r="AF91" s="892" t="str">
        <f t="shared" si="57"/>
        <v>通常</v>
      </c>
      <c r="AG91" s="892" t="str">
        <f t="shared" si="57"/>
        <v>通常</v>
      </c>
      <c r="AI91" s="863"/>
      <c r="AJ91" s="861"/>
    </row>
    <row r="92" spans="2:36" ht="13.25" hidden="1" customHeight="1">
      <c r="C92" s="892" t="str">
        <f>IF(C88="","通常実績",C88)</f>
        <v>通常実績</v>
      </c>
      <c r="D92" s="892" t="str">
        <f t="shared" ref="D92:AG92" si="58">IF(D88="","通常実績",D88)</f>
        <v>通常実績</v>
      </c>
      <c r="E92" s="892" t="str">
        <f t="shared" si="58"/>
        <v>通常実績</v>
      </c>
      <c r="F92" s="892" t="str">
        <f t="shared" si="58"/>
        <v>通常実績</v>
      </c>
      <c r="G92" s="892" t="str">
        <f t="shared" si="58"/>
        <v>通常実績</v>
      </c>
      <c r="H92" s="892" t="str">
        <f t="shared" si="58"/>
        <v>通常実績</v>
      </c>
      <c r="I92" s="892" t="str">
        <f t="shared" si="58"/>
        <v>通常実績</v>
      </c>
      <c r="J92" s="892" t="str">
        <f t="shared" si="58"/>
        <v>通常実績</v>
      </c>
      <c r="K92" s="892" t="str">
        <f t="shared" si="58"/>
        <v>通常実績</v>
      </c>
      <c r="L92" s="892" t="str">
        <f t="shared" si="58"/>
        <v>通常実績</v>
      </c>
      <c r="M92" s="892" t="str">
        <f t="shared" si="58"/>
        <v>通常実績</v>
      </c>
      <c r="N92" s="892" t="str">
        <f t="shared" si="58"/>
        <v>通常実績</v>
      </c>
      <c r="O92" s="892" t="str">
        <f t="shared" si="58"/>
        <v>通常実績</v>
      </c>
      <c r="P92" s="892" t="str">
        <f t="shared" si="58"/>
        <v>通常実績</v>
      </c>
      <c r="Q92" s="892" t="str">
        <f t="shared" si="58"/>
        <v>通常実績</v>
      </c>
      <c r="R92" s="892" t="str">
        <f t="shared" si="58"/>
        <v>通常実績</v>
      </c>
      <c r="S92" s="892" t="str">
        <f t="shared" si="58"/>
        <v>通常実績</v>
      </c>
      <c r="T92" s="892" t="str">
        <f t="shared" si="58"/>
        <v>通常実績</v>
      </c>
      <c r="U92" s="892" t="str">
        <f t="shared" si="58"/>
        <v>通常実績</v>
      </c>
      <c r="V92" s="892" t="str">
        <f t="shared" si="58"/>
        <v>通常実績</v>
      </c>
      <c r="W92" s="892" t="str">
        <f t="shared" si="58"/>
        <v>通常実績</v>
      </c>
      <c r="X92" s="892" t="str">
        <f t="shared" si="58"/>
        <v>通常実績</v>
      </c>
      <c r="Y92" s="892" t="str">
        <f t="shared" si="58"/>
        <v>通常実績</v>
      </c>
      <c r="Z92" s="892" t="str">
        <f t="shared" si="58"/>
        <v>通常実績</v>
      </c>
      <c r="AA92" s="892" t="str">
        <f t="shared" si="58"/>
        <v>通常実績</v>
      </c>
      <c r="AB92" s="892" t="str">
        <f t="shared" si="58"/>
        <v>通常実績</v>
      </c>
      <c r="AC92" s="892" t="str">
        <f t="shared" si="58"/>
        <v>通常実績</v>
      </c>
      <c r="AD92" s="892" t="str">
        <f t="shared" si="58"/>
        <v>通常実績</v>
      </c>
      <c r="AE92" s="892" t="str">
        <f t="shared" si="58"/>
        <v>通常実績</v>
      </c>
      <c r="AF92" s="892" t="str">
        <f t="shared" si="58"/>
        <v>通常実績</v>
      </c>
      <c r="AG92" s="892" t="str">
        <f t="shared" si="58"/>
        <v>通常実績</v>
      </c>
      <c r="AI92" s="863"/>
      <c r="AJ92" s="861"/>
    </row>
    <row r="93" spans="2:36" ht="20" customHeight="1"/>
    <row r="94" spans="2:36" ht="13.25" hidden="1" customHeight="1">
      <c r="C94" s="832">
        <f>YEAR(C97)</f>
        <v>2026</v>
      </c>
      <c r="D94" s="832">
        <f>MONTH(C97)</f>
        <v>10</v>
      </c>
    </row>
    <row r="95" spans="2:36">
      <c r="B95" s="878" t="s">
        <v>1352</v>
      </c>
      <c r="C95" s="2436">
        <f>C97</f>
        <v>46296</v>
      </c>
      <c r="D95" s="2437"/>
      <c r="E95" s="2437"/>
      <c r="F95" s="2437"/>
      <c r="G95" s="2437"/>
      <c r="H95" s="2437"/>
      <c r="I95" s="2437"/>
      <c r="J95" s="2437"/>
      <c r="K95" s="2437"/>
      <c r="L95" s="2437"/>
      <c r="M95" s="2437"/>
      <c r="N95" s="2437"/>
      <c r="O95" s="2437"/>
      <c r="P95" s="2437"/>
      <c r="Q95" s="2437"/>
      <c r="R95" s="2437"/>
      <c r="S95" s="2437"/>
      <c r="T95" s="2437"/>
      <c r="U95" s="2437"/>
      <c r="V95" s="2437"/>
      <c r="W95" s="2437"/>
      <c r="X95" s="2437"/>
      <c r="Y95" s="2437"/>
      <c r="Z95" s="2437"/>
      <c r="AA95" s="2437"/>
      <c r="AB95" s="2437"/>
      <c r="AC95" s="2437"/>
      <c r="AD95" s="2437"/>
      <c r="AE95" s="2437"/>
      <c r="AF95" s="2437"/>
      <c r="AG95" s="2437"/>
      <c r="AH95" s="2437"/>
      <c r="AI95" s="2438"/>
    </row>
    <row r="96" spans="2:36" ht="13.25" hidden="1" customHeight="1">
      <c r="B96" s="893"/>
      <c r="C96" s="854">
        <f>DATE($C94,$D94,1)</f>
        <v>46296</v>
      </c>
      <c r="D96" s="854">
        <f t="shared" ref="D96:AG96" si="59">C96+1</f>
        <v>46297</v>
      </c>
      <c r="E96" s="854">
        <f t="shared" si="59"/>
        <v>46298</v>
      </c>
      <c r="F96" s="854">
        <f t="shared" si="59"/>
        <v>46299</v>
      </c>
      <c r="G96" s="854">
        <f t="shared" si="59"/>
        <v>46300</v>
      </c>
      <c r="H96" s="854">
        <f t="shared" si="59"/>
        <v>46301</v>
      </c>
      <c r="I96" s="854">
        <f t="shared" si="59"/>
        <v>46302</v>
      </c>
      <c r="J96" s="854">
        <f t="shared" si="59"/>
        <v>46303</v>
      </c>
      <c r="K96" s="854">
        <f t="shared" si="59"/>
        <v>46304</v>
      </c>
      <c r="L96" s="854">
        <f t="shared" si="59"/>
        <v>46305</v>
      </c>
      <c r="M96" s="854">
        <f t="shared" si="59"/>
        <v>46306</v>
      </c>
      <c r="N96" s="854">
        <f t="shared" si="59"/>
        <v>46307</v>
      </c>
      <c r="O96" s="854">
        <f t="shared" si="59"/>
        <v>46308</v>
      </c>
      <c r="P96" s="854">
        <f t="shared" si="59"/>
        <v>46309</v>
      </c>
      <c r="Q96" s="854">
        <f t="shared" si="59"/>
        <v>46310</v>
      </c>
      <c r="R96" s="854">
        <f t="shared" si="59"/>
        <v>46311</v>
      </c>
      <c r="S96" s="854">
        <f t="shared" si="59"/>
        <v>46312</v>
      </c>
      <c r="T96" s="854">
        <f t="shared" si="59"/>
        <v>46313</v>
      </c>
      <c r="U96" s="854">
        <f t="shared" si="59"/>
        <v>46314</v>
      </c>
      <c r="V96" s="854">
        <f t="shared" si="59"/>
        <v>46315</v>
      </c>
      <c r="W96" s="854">
        <f t="shared" si="59"/>
        <v>46316</v>
      </c>
      <c r="X96" s="854">
        <f t="shared" si="59"/>
        <v>46317</v>
      </c>
      <c r="Y96" s="854">
        <f t="shared" si="59"/>
        <v>46318</v>
      </c>
      <c r="Z96" s="854">
        <f t="shared" si="59"/>
        <v>46319</v>
      </c>
      <c r="AA96" s="854">
        <f t="shared" si="59"/>
        <v>46320</v>
      </c>
      <c r="AB96" s="854">
        <f t="shared" si="59"/>
        <v>46321</v>
      </c>
      <c r="AC96" s="854">
        <f t="shared" si="59"/>
        <v>46322</v>
      </c>
      <c r="AD96" s="854">
        <f t="shared" si="59"/>
        <v>46323</v>
      </c>
      <c r="AE96" s="854">
        <f t="shared" si="59"/>
        <v>46324</v>
      </c>
      <c r="AF96" s="854">
        <f t="shared" si="59"/>
        <v>46325</v>
      </c>
      <c r="AG96" s="854">
        <f t="shared" si="59"/>
        <v>46326</v>
      </c>
      <c r="AH96" s="894"/>
      <c r="AI96" s="895"/>
    </row>
    <row r="97" spans="2:36">
      <c r="B97" s="896" t="s">
        <v>1353</v>
      </c>
      <c r="C97" s="1095">
        <f>IF(EDATE(C82,1)&gt;$G$8,"",EDATE(C82,1))</f>
        <v>46296</v>
      </c>
      <c r="D97" s="1091">
        <f t="shared" ref="D97:AG97" si="60">IF(D96&gt;$G$8,"",IF(C97=EOMONTH(DATE($C94,$D94,1),0),"",IF(C97="","",C97+1)))</f>
        <v>46297</v>
      </c>
      <c r="E97" s="1091">
        <f t="shared" si="60"/>
        <v>46298</v>
      </c>
      <c r="F97" s="1091">
        <f t="shared" si="60"/>
        <v>46299</v>
      </c>
      <c r="G97" s="1091">
        <f t="shared" si="60"/>
        <v>46300</v>
      </c>
      <c r="H97" s="1091">
        <f t="shared" si="60"/>
        <v>46301</v>
      </c>
      <c r="I97" s="1091">
        <f t="shared" si="60"/>
        <v>46302</v>
      </c>
      <c r="J97" s="1091">
        <f t="shared" si="60"/>
        <v>46303</v>
      </c>
      <c r="K97" s="1091">
        <f t="shared" si="60"/>
        <v>46304</v>
      </c>
      <c r="L97" s="1091">
        <f t="shared" si="60"/>
        <v>46305</v>
      </c>
      <c r="M97" s="1091">
        <f t="shared" si="60"/>
        <v>46306</v>
      </c>
      <c r="N97" s="1091">
        <f t="shared" si="60"/>
        <v>46307</v>
      </c>
      <c r="O97" s="1091">
        <f t="shared" si="60"/>
        <v>46308</v>
      </c>
      <c r="P97" s="1091">
        <f t="shared" si="60"/>
        <v>46309</v>
      </c>
      <c r="Q97" s="1091">
        <f t="shared" si="60"/>
        <v>46310</v>
      </c>
      <c r="R97" s="1091">
        <f t="shared" si="60"/>
        <v>46311</v>
      </c>
      <c r="S97" s="1091">
        <f t="shared" si="60"/>
        <v>46312</v>
      </c>
      <c r="T97" s="1091">
        <f t="shared" si="60"/>
        <v>46313</v>
      </c>
      <c r="U97" s="1091">
        <f t="shared" si="60"/>
        <v>46314</v>
      </c>
      <c r="V97" s="1091">
        <f t="shared" si="60"/>
        <v>46315</v>
      </c>
      <c r="W97" s="1091">
        <f t="shared" si="60"/>
        <v>46316</v>
      </c>
      <c r="X97" s="1091">
        <f t="shared" si="60"/>
        <v>46317</v>
      </c>
      <c r="Y97" s="1091">
        <f t="shared" si="60"/>
        <v>46318</v>
      </c>
      <c r="Z97" s="1091">
        <f t="shared" si="60"/>
        <v>46319</v>
      </c>
      <c r="AA97" s="1091">
        <f t="shared" si="60"/>
        <v>46320</v>
      </c>
      <c r="AB97" s="1091">
        <f t="shared" si="60"/>
        <v>46321</v>
      </c>
      <c r="AC97" s="1091">
        <f t="shared" si="60"/>
        <v>46322</v>
      </c>
      <c r="AD97" s="1091">
        <f t="shared" si="60"/>
        <v>46323</v>
      </c>
      <c r="AE97" s="1091">
        <f t="shared" si="60"/>
        <v>46324</v>
      </c>
      <c r="AF97" s="1091">
        <f t="shared" si="60"/>
        <v>46325</v>
      </c>
      <c r="AG97" s="1091">
        <f t="shared" si="60"/>
        <v>46326</v>
      </c>
      <c r="AH97" s="855" t="s">
        <v>1372</v>
      </c>
      <c r="AI97" s="856">
        <f>+COUNTIFS(C98:AG98,"土",C102:AG102,"")+COUNTIFS(C98:AG98,"日",C102:AG102,"")</f>
        <v>9</v>
      </c>
    </row>
    <row r="98" spans="2:36">
      <c r="B98" s="852" t="s">
        <v>1355</v>
      </c>
      <c r="C98" s="1092" t="str">
        <f>IFERROR(TEXT(WEEKDAY(+C97),"aaa"),"")</f>
        <v>木</v>
      </c>
      <c r="D98" s="1092" t="str">
        <f t="shared" ref="D98:AG98" si="61">IFERROR(TEXT(WEEKDAY(+D97),"aaa"),"")</f>
        <v>金</v>
      </c>
      <c r="E98" s="1092" t="str">
        <f t="shared" si="61"/>
        <v>土</v>
      </c>
      <c r="F98" s="1092" t="str">
        <f t="shared" si="61"/>
        <v>日</v>
      </c>
      <c r="G98" s="1092" t="str">
        <f t="shared" si="61"/>
        <v>月</v>
      </c>
      <c r="H98" s="1092" t="str">
        <f t="shared" si="61"/>
        <v>火</v>
      </c>
      <c r="I98" s="1092" t="str">
        <f t="shared" si="61"/>
        <v>水</v>
      </c>
      <c r="J98" s="1092" t="str">
        <f t="shared" si="61"/>
        <v>木</v>
      </c>
      <c r="K98" s="1092" t="str">
        <f t="shared" si="61"/>
        <v>金</v>
      </c>
      <c r="L98" s="1092" t="str">
        <f t="shared" si="61"/>
        <v>土</v>
      </c>
      <c r="M98" s="1092" t="str">
        <f t="shared" si="61"/>
        <v>日</v>
      </c>
      <c r="N98" s="1092" t="str">
        <f t="shared" si="61"/>
        <v>月</v>
      </c>
      <c r="O98" s="1092" t="str">
        <f t="shared" si="61"/>
        <v>火</v>
      </c>
      <c r="P98" s="1092" t="str">
        <f t="shared" si="61"/>
        <v>水</v>
      </c>
      <c r="Q98" s="1092" t="str">
        <f t="shared" si="61"/>
        <v>木</v>
      </c>
      <c r="R98" s="1092" t="str">
        <f t="shared" si="61"/>
        <v>金</v>
      </c>
      <c r="S98" s="1092" t="str">
        <f t="shared" si="61"/>
        <v>土</v>
      </c>
      <c r="T98" s="1092" t="str">
        <f t="shared" si="61"/>
        <v>日</v>
      </c>
      <c r="U98" s="1092" t="str">
        <f t="shared" si="61"/>
        <v>月</v>
      </c>
      <c r="V98" s="1092" t="str">
        <f t="shared" si="61"/>
        <v>火</v>
      </c>
      <c r="W98" s="1092" t="str">
        <f t="shared" si="61"/>
        <v>水</v>
      </c>
      <c r="X98" s="1092" t="str">
        <f t="shared" si="61"/>
        <v>木</v>
      </c>
      <c r="Y98" s="1092" t="str">
        <f t="shared" si="61"/>
        <v>金</v>
      </c>
      <c r="Z98" s="1092" t="str">
        <f t="shared" si="61"/>
        <v>土</v>
      </c>
      <c r="AA98" s="1092" t="str">
        <f t="shared" si="61"/>
        <v>日</v>
      </c>
      <c r="AB98" s="1092" t="str">
        <f t="shared" si="61"/>
        <v>月</v>
      </c>
      <c r="AC98" s="1092" t="str">
        <f t="shared" si="61"/>
        <v>火</v>
      </c>
      <c r="AD98" s="1092" t="str">
        <f t="shared" si="61"/>
        <v>水</v>
      </c>
      <c r="AE98" s="1092" t="str">
        <f t="shared" si="61"/>
        <v>木</v>
      </c>
      <c r="AF98" s="1092" t="str">
        <f t="shared" si="61"/>
        <v>金</v>
      </c>
      <c r="AG98" s="1092" t="str">
        <f t="shared" si="61"/>
        <v>土</v>
      </c>
      <c r="AH98" s="855" t="s">
        <v>1356</v>
      </c>
      <c r="AI98" s="856">
        <f>+COUNTIF(C102:AG102,"夏休")+COUNTIF(C102:AG102,"冬休")+COUNTIF(C102:AG102,"中止")</f>
        <v>0</v>
      </c>
    </row>
    <row r="99" spans="2:36" ht="13.5" customHeight="1">
      <c r="B99" s="2427" t="s">
        <v>1357</v>
      </c>
      <c r="C99" s="2439"/>
      <c r="D99" s="2424"/>
      <c r="E99" s="2424"/>
      <c r="F99" s="2424"/>
      <c r="G99" s="2424"/>
      <c r="H99" s="2424"/>
      <c r="I99" s="2424"/>
      <c r="J99" s="2424"/>
      <c r="K99" s="2424"/>
      <c r="L99" s="2424"/>
      <c r="M99" s="2424"/>
      <c r="N99" s="2424"/>
      <c r="O99" s="2424"/>
      <c r="P99" s="2424"/>
      <c r="Q99" s="2424"/>
      <c r="R99" s="2424"/>
      <c r="S99" s="2424"/>
      <c r="T99" s="2424"/>
      <c r="U99" s="2424"/>
      <c r="V99" s="2424"/>
      <c r="W99" s="2424"/>
      <c r="X99" s="2424"/>
      <c r="Y99" s="2424"/>
      <c r="Z99" s="2424"/>
      <c r="AA99" s="2424"/>
      <c r="AB99" s="2424"/>
      <c r="AC99" s="2424"/>
      <c r="AD99" s="2450"/>
      <c r="AE99" s="2450"/>
      <c r="AF99" s="2424"/>
      <c r="AG99" s="2453"/>
      <c r="AH99" s="857" t="s">
        <v>1358</v>
      </c>
      <c r="AI99" s="886">
        <f>COUNT(C97:AG97)-AI98</f>
        <v>31</v>
      </c>
    </row>
    <row r="100" spans="2:36" ht="13.5" customHeight="1">
      <c r="B100" s="2428"/>
      <c r="C100" s="2440"/>
      <c r="D100" s="2425"/>
      <c r="E100" s="2425"/>
      <c r="F100" s="2425"/>
      <c r="G100" s="2425"/>
      <c r="H100" s="2425"/>
      <c r="I100" s="2425"/>
      <c r="J100" s="2425"/>
      <c r="K100" s="2425"/>
      <c r="L100" s="2425"/>
      <c r="M100" s="2425"/>
      <c r="N100" s="2425"/>
      <c r="O100" s="2425"/>
      <c r="P100" s="2425"/>
      <c r="Q100" s="2425"/>
      <c r="R100" s="2425"/>
      <c r="S100" s="2425"/>
      <c r="T100" s="2425"/>
      <c r="U100" s="2425"/>
      <c r="V100" s="2425"/>
      <c r="W100" s="2425"/>
      <c r="X100" s="2425"/>
      <c r="Y100" s="2425"/>
      <c r="Z100" s="2425"/>
      <c r="AA100" s="2425"/>
      <c r="AB100" s="2425"/>
      <c r="AC100" s="2425"/>
      <c r="AD100" s="2451"/>
      <c r="AE100" s="2451"/>
      <c r="AF100" s="2425"/>
      <c r="AG100" s="2454"/>
      <c r="AH100" s="857" t="s">
        <v>1359</v>
      </c>
      <c r="AI100" s="860">
        <f>+COUNTIF(C103:AG103,"休")</f>
        <v>0</v>
      </c>
      <c r="AJ100" s="861" t="str">
        <f>IF(AI101&gt;0.285,"",IF(AI100&lt;AI97,"←計画日数が足りません",""))</f>
        <v>←計画日数が足りません</v>
      </c>
    </row>
    <row r="101" spans="2:36" ht="13.5" customHeight="1">
      <c r="B101" s="2429"/>
      <c r="C101" s="2441"/>
      <c r="D101" s="2426"/>
      <c r="E101" s="2426"/>
      <c r="F101" s="2426"/>
      <c r="G101" s="2426"/>
      <c r="H101" s="2426"/>
      <c r="I101" s="2426"/>
      <c r="J101" s="2426"/>
      <c r="K101" s="2426"/>
      <c r="L101" s="2426"/>
      <c r="M101" s="2426"/>
      <c r="N101" s="2426"/>
      <c r="O101" s="2426"/>
      <c r="P101" s="2426"/>
      <c r="Q101" s="2426"/>
      <c r="R101" s="2426"/>
      <c r="S101" s="2426"/>
      <c r="T101" s="2426"/>
      <c r="U101" s="2426"/>
      <c r="V101" s="2426"/>
      <c r="W101" s="2426"/>
      <c r="X101" s="2426"/>
      <c r="Y101" s="2426"/>
      <c r="Z101" s="2426"/>
      <c r="AA101" s="2426"/>
      <c r="AB101" s="2426"/>
      <c r="AC101" s="2426"/>
      <c r="AD101" s="2452"/>
      <c r="AE101" s="2452"/>
      <c r="AF101" s="2426"/>
      <c r="AG101" s="2455"/>
      <c r="AH101" s="857" t="s">
        <v>1360</v>
      </c>
      <c r="AI101" s="897">
        <f>+AI100/AI99</f>
        <v>0</v>
      </c>
    </row>
    <row r="102" spans="2:36">
      <c r="B102" s="864" t="s">
        <v>1361</v>
      </c>
      <c r="C102" s="875"/>
      <c r="D102" s="865"/>
      <c r="E102" s="865"/>
      <c r="F102" s="865"/>
      <c r="G102" s="865"/>
      <c r="H102" s="865"/>
      <c r="I102" s="865"/>
      <c r="J102" s="865"/>
      <c r="K102" s="865"/>
      <c r="L102" s="865"/>
      <c r="M102" s="865"/>
      <c r="N102" s="865"/>
      <c r="O102" s="865"/>
      <c r="P102" s="865"/>
      <c r="Q102" s="865"/>
      <c r="R102" s="865"/>
      <c r="S102" s="865"/>
      <c r="T102" s="865"/>
      <c r="U102" s="865"/>
      <c r="V102" s="865"/>
      <c r="W102" s="865"/>
      <c r="X102" s="865"/>
      <c r="Y102" s="865"/>
      <c r="Z102" s="865"/>
      <c r="AA102" s="865"/>
      <c r="AB102" s="865"/>
      <c r="AC102" s="865"/>
      <c r="AD102" s="887"/>
      <c r="AE102" s="887"/>
      <c r="AF102" s="865"/>
      <c r="AG102" s="888"/>
      <c r="AH102" s="857" t="s">
        <v>1362</v>
      </c>
      <c r="AI102" s="860">
        <f>+COUNTIF(C104:AG104,"*休")</f>
        <v>0</v>
      </c>
    </row>
    <row r="103" spans="2:36">
      <c r="B103" s="852" t="s">
        <v>1364</v>
      </c>
      <c r="C103" s="875"/>
      <c r="D103" s="865"/>
      <c r="E103" s="865"/>
      <c r="F103" s="865"/>
      <c r="G103" s="865"/>
      <c r="H103" s="865"/>
      <c r="I103" s="865"/>
      <c r="J103" s="865"/>
      <c r="K103" s="865"/>
      <c r="L103" s="865"/>
      <c r="M103" s="865"/>
      <c r="N103" s="865"/>
      <c r="O103" s="865"/>
      <c r="P103" s="865"/>
      <c r="Q103" s="865"/>
      <c r="R103" s="865"/>
      <c r="S103" s="865"/>
      <c r="T103" s="865"/>
      <c r="U103" s="865"/>
      <c r="V103" s="865"/>
      <c r="W103" s="865"/>
      <c r="X103" s="865"/>
      <c r="Y103" s="865"/>
      <c r="Z103" s="865"/>
      <c r="AA103" s="865"/>
      <c r="AB103" s="865"/>
      <c r="AC103" s="865"/>
      <c r="AD103" s="865"/>
      <c r="AE103" s="865"/>
      <c r="AF103" s="865"/>
      <c r="AG103" s="889"/>
      <c r="AH103" s="866" t="s">
        <v>1365</v>
      </c>
      <c r="AI103" s="898">
        <f>+AI102/AI99</f>
        <v>0</v>
      </c>
    </row>
    <row r="104" spans="2:36">
      <c r="B104" s="868" t="s">
        <v>1366</v>
      </c>
      <c r="C104" s="876"/>
      <c r="D104" s="869"/>
      <c r="E104" s="869"/>
      <c r="F104" s="869"/>
      <c r="G104" s="869"/>
      <c r="H104" s="869"/>
      <c r="I104" s="869"/>
      <c r="J104" s="869"/>
      <c r="K104" s="869"/>
      <c r="L104" s="869"/>
      <c r="M104" s="869"/>
      <c r="N104" s="869"/>
      <c r="O104" s="869"/>
      <c r="P104" s="869"/>
      <c r="Q104" s="869"/>
      <c r="R104" s="869"/>
      <c r="S104" s="869"/>
      <c r="T104" s="869"/>
      <c r="U104" s="869"/>
      <c r="V104" s="869"/>
      <c r="W104" s="869"/>
      <c r="X104" s="869"/>
      <c r="Y104" s="869"/>
      <c r="Z104" s="869"/>
      <c r="AA104" s="869"/>
      <c r="AB104" s="869"/>
      <c r="AC104" s="869"/>
      <c r="AD104" s="869"/>
      <c r="AE104" s="869"/>
      <c r="AF104" s="869"/>
      <c r="AG104" s="890"/>
      <c r="AH104" s="891" t="s">
        <v>1373</v>
      </c>
      <c r="AI104" s="871" t="str">
        <f>_xlfn.IFS(AI103&gt;=0.285,"OK",AI97&lt;=AI102,"OK",AI97&gt;AI102,"NG")</f>
        <v>NG</v>
      </c>
      <c r="AJ104" s="861" t="str">
        <f>IF(AI104="NG","←月単位未達成","←月単位達成")</f>
        <v>←月単位未達成</v>
      </c>
    </row>
    <row r="105" spans="2:36" ht="13.25" hidden="1" customHeight="1">
      <c r="C105" s="892" t="str">
        <f>IF($C102="","通常",C102)</f>
        <v>通常</v>
      </c>
      <c r="D105" s="892" t="str">
        <f t="shared" ref="D105:AG105" si="62">IF(D102="","通常",D102)</f>
        <v>通常</v>
      </c>
      <c r="E105" s="892" t="str">
        <f t="shared" si="62"/>
        <v>通常</v>
      </c>
      <c r="F105" s="892" t="str">
        <f t="shared" si="62"/>
        <v>通常</v>
      </c>
      <c r="G105" s="892" t="str">
        <f t="shared" si="62"/>
        <v>通常</v>
      </c>
      <c r="H105" s="892" t="str">
        <f t="shared" si="62"/>
        <v>通常</v>
      </c>
      <c r="I105" s="892" t="str">
        <f t="shared" si="62"/>
        <v>通常</v>
      </c>
      <c r="J105" s="892" t="str">
        <f t="shared" si="62"/>
        <v>通常</v>
      </c>
      <c r="K105" s="892" t="str">
        <f t="shared" si="62"/>
        <v>通常</v>
      </c>
      <c r="L105" s="892" t="str">
        <f t="shared" si="62"/>
        <v>通常</v>
      </c>
      <c r="M105" s="892" t="str">
        <f t="shared" si="62"/>
        <v>通常</v>
      </c>
      <c r="N105" s="892" t="str">
        <f t="shared" si="62"/>
        <v>通常</v>
      </c>
      <c r="O105" s="892" t="str">
        <f t="shared" si="62"/>
        <v>通常</v>
      </c>
      <c r="P105" s="892" t="str">
        <f t="shared" si="62"/>
        <v>通常</v>
      </c>
      <c r="Q105" s="892" t="str">
        <f t="shared" si="62"/>
        <v>通常</v>
      </c>
      <c r="R105" s="892" t="str">
        <f t="shared" si="62"/>
        <v>通常</v>
      </c>
      <c r="S105" s="892" t="str">
        <f t="shared" si="62"/>
        <v>通常</v>
      </c>
      <c r="T105" s="892" t="str">
        <f t="shared" si="62"/>
        <v>通常</v>
      </c>
      <c r="U105" s="892" t="str">
        <f t="shared" si="62"/>
        <v>通常</v>
      </c>
      <c r="V105" s="892" t="str">
        <f t="shared" si="62"/>
        <v>通常</v>
      </c>
      <c r="W105" s="892" t="str">
        <f t="shared" si="62"/>
        <v>通常</v>
      </c>
      <c r="X105" s="892" t="str">
        <f t="shared" si="62"/>
        <v>通常</v>
      </c>
      <c r="Y105" s="892" t="str">
        <f t="shared" si="62"/>
        <v>通常</v>
      </c>
      <c r="Z105" s="892" t="str">
        <f t="shared" si="62"/>
        <v>通常</v>
      </c>
      <c r="AA105" s="892" t="str">
        <f t="shared" si="62"/>
        <v>通常</v>
      </c>
      <c r="AB105" s="892" t="str">
        <f t="shared" si="62"/>
        <v>通常</v>
      </c>
      <c r="AC105" s="892" t="str">
        <f t="shared" si="62"/>
        <v>通常</v>
      </c>
      <c r="AD105" s="892" t="str">
        <f t="shared" si="62"/>
        <v>通常</v>
      </c>
      <c r="AE105" s="892" t="str">
        <f t="shared" si="62"/>
        <v>通常</v>
      </c>
      <c r="AF105" s="892" t="str">
        <f t="shared" si="62"/>
        <v>通常</v>
      </c>
      <c r="AG105" s="892" t="str">
        <f t="shared" si="62"/>
        <v>通常</v>
      </c>
      <c r="AI105" s="863"/>
      <c r="AJ105" s="861"/>
    </row>
    <row r="106" spans="2:36" ht="13.25" hidden="1" customHeight="1">
      <c r="C106" s="892" t="str">
        <f>IF(C102="","通常実績",C102)</f>
        <v>通常実績</v>
      </c>
      <c r="D106" s="892" t="str">
        <f t="shared" ref="D106:AG106" si="63">IF(D102="","通常実績",D102)</f>
        <v>通常実績</v>
      </c>
      <c r="E106" s="892" t="str">
        <f t="shared" si="63"/>
        <v>通常実績</v>
      </c>
      <c r="F106" s="892" t="str">
        <f t="shared" si="63"/>
        <v>通常実績</v>
      </c>
      <c r="G106" s="892" t="str">
        <f t="shared" si="63"/>
        <v>通常実績</v>
      </c>
      <c r="H106" s="892" t="str">
        <f t="shared" si="63"/>
        <v>通常実績</v>
      </c>
      <c r="I106" s="892" t="str">
        <f t="shared" si="63"/>
        <v>通常実績</v>
      </c>
      <c r="J106" s="892" t="str">
        <f t="shared" si="63"/>
        <v>通常実績</v>
      </c>
      <c r="K106" s="892" t="str">
        <f t="shared" si="63"/>
        <v>通常実績</v>
      </c>
      <c r="L106" s="892" t="str">
        <f t="shared" si="63"/>
        <v>通常実績</v>
      </c>
      <c r="M106" s="892" t="str">
        <f t="shared" si="63"/>
        <v>通常実績</v>
      </c>
      <c r="N106" s="892" t="str">
        <f t="shared" si="63"/>
        <v>通常実績</v>
      </c>
      <c r="O106" s="892" t="str">
        <f t="shared" si="63"/>
        <v>通常実績</v>
      </c>
      <c r="P106" s="892" t="str">
        <f t="shared" si="63"/>
        <v>通常実績</v>
      </c>
      <c r="Q106" s="892" t="str">
        <f t="shared" si="63"/>
        <v>通常実績</v>
      </c>
      <c r="R106" s="892" t="str">
        <f t="shared" si="63"/>
        <v>通常実績</v>
      </c>
      <c r="S106" s="892" t="str">
        <f t="shared" si="63"/>
        <v>通常実績</v>
      </c>
      <c r="T106" s="892" t="str">
        <f t="shared" si="63"/>
        <v>通常実績</v>
      </c>
      <c r="U106" s="892" t="str">
        <f t="shared" si="63"/>
        <v>通常実績</v>
      </c>
      <c r="V106" s="892" t="str">
        <f t="shared" si="63"/>
        <v>通常実績</v>
      </c>
      <c r="W106" s="892" t="str">
        <f t="shared" si="63"/>
        <v>通常実績</v>
      </c>
      <c r="X106" s="892" t="str">
        <f t="shared" si="63"/>
        <v>通常実績</v>
      </c>
      <c r="Y106" s="892" t="str">
        <f t="shared" si="63"/>
        <v>通常実績</v>
      </c>
      <c r="Z106" s="892" t="str">
        <f t="shared" si="63"/>
        <v>通常実績</v>
      </c>
      <c r="AA106" s="892" t="str">
        <f t="shared" si="63"/>
        <v>通常実績</v>
      </c>
      <c r="AB106" s="892" t="str">
        <f t="shared" si="63"/>
        <v>通常実績</v>
      </c>
      <c r="AC106" s="892" t="str">
        <f t="shared" si="63"/>
        <v>通常実績</v>
      </c>
      <c r="AD106" s="892" t="str">
        <f t="shared" si="63"/>
        <v>通常実績</v>
      </c>
      <c r="AE106" s="892" t="str">
        <f t="shared" si="63"/>
        <v>通常実績</v>
      </c>
      <c r="AF106" s="892" t="str">
        <f t="shared" si="63"/>
        <v>通常実績</v>
      </c>
      <c r="AG106" s="892" t="str">
        <f t="shared" si="63"/>
        <v>通常実績</v>
      </c>
      <c r="AI106" s="863"/>
      <c r="AJ106" s="861"/>
    </row>
    <row r="107" spans="2:36" ht="20" customHeight="1"/>
    <row r="108" spans="2:36" ht="13.25" hidden="1" customHeight="1">
      <c r="C108" s="832">
        <f>YEAR(C111)</f>
        <v>2026</v>
      </c>
      <c r="D108" s="832">
        <f>MONTH(C111)</f>
        <v>11</v>
      </c>
    </row>
    <row r="109" spans="2:36">
      <c r="B109" s="878" t="s">
        <v>1352</v>
      </c>
      <c r="C109" s="2436">
        <f>C111</f>
        <v>46327</v>
      </c>
      <c r="D109" s="2437"/>
      <c r="E109" s="2437"/>
      <c r="F109" s="2437"/>
      <c r="G109" s="2437"/>
      <c r="H109" s="2437"/>
      <c r="I109" s="2437"/>
      <c r="J109" s="2437"/>
      <c r="K109" s="2437"/>
      <c r="L109" s="2437"/>
      <c r="M109" s="2437"/>
      <c r="N109" s="2437"/>
      <c r="O109" s="2437"/>
      <c r="P109" s="2437"/>
      <c r="Q109" s="2437"/>
      <c r="R109" s="2437"/>
      <c r="S109" s="2437"/>
      <c r="T109" s="2437"/>
      <c r="U109" s="2437"/>
      <c r="V109" s="2437"/>
      <c r="W109" s="2437"/>
      <c r="X109" s="2437"/>
      <c r="Y109" s="2437"/>
      <c r="Z109" s="2437"/>
      <c r="AA109" s="2437"/>
      <c r="AB109" s="2437"/>
      <c r="AC109" s="2437"/>
      <c r="AD109" s="2437"/>
      <c r="AE109" s="2437"/>
      <c r="AF109" s="2437"/>
      <c r="AG109" s="2437"/>
      <c r="AH109" s="2437"/>
      <c r="AI109" s="2438"/>
    </row>
    <row r="110" spans="2:36" ht="13.25" hidden="1" customHeight="1">
      <c r="B110" s="893"/>
      <c r="C110" s="854">
        <f>DATE($C108,$D108,1)</f>
        <v>46327</v>
      </c>
      <c r="D110" s="854">
        <f t="shared" ref="D110:AG110" si="64">C110+1</f>
        <v>46328</v>
      </c>
      <c r="E110" s="854">
        <f t="shared" si="64"/>
        <v>46329</v>
      </c>
      <c r="F110" s="854">
        <f t="shared" si="64"/>
        <v>46330</v>
      </c>
      <c r="G110" s="854">
        <f t="shared" si="64"/>
        <v>46331</v>
      </c>
      <c r="H110" s="854">
        <f t="shared" si="64"/>
        <v>46332</v>
      </c>
      <c r="I110" s="854">
        <f t="shared" si="64"/>
        <v>46333</v>
      </c>
      <c r="J110" s="854">
        <f t="shared" si="64"/>
        <v>46334</v>
      </c>
      <c r="K110" s="854">
        <f t="shared" si="64"/>
        <v>46335</v>
      </c>
      <c r="L110" s="854">
        <f t="shared" si="64"/>
        <v>46336</v>
      </c>
      <c r="M110" s="854">
        <f t="shared" si="64"/>
        <v>46337</v>
      </c>
      <c r="N110" s="854">
        <f t="shared" si="64"/>
        <v>46338</v>
      </c>
      <c r="O110" s="854">
        <f t="shared" si="64"/>
        <v>46339</v>
      </c>
      <c r="P110" s="854">
        <f t="shared" si="64"/>
        <v>46340</v>
      </c>
      <c r="Q110" s="854">
        <f t="shared" si="64"/>
        <v>46341</v>
      </c>
      <c r="R110" s="854">
        <f t="shared" si="64"/>
        <v>46342</v>
      </c>
      <c r="S110" s="854">
        <f t="shared" si="64"/>
        <v>46343</v>
      </c>
      <c r="T110" s="854">
        <f t="shared" si="64"/>
        <v>46344</v>
      </c>
      <c r="U110" s="854">
        <f t="shared" si="64"/>
        <v>46345</v>
      </c>
      <c r="V110" s="854">
        <f t="shared" si="64"/>
        <v>46346</v>
      </c>
      <c r="W110" s="854">
        <f t="shared" si="64"/>
        <v>46347</v>
      </c>
      <c r="X110" s="854">
        <f t="shared" si="64"/>
        <v>46348</v>
      </c>
      <c r="Y110" s="854">
        <f t="shared" si="64"/>
        <v>46349</v>
      </c>
      <c r="Z110" s="854">
        <f t="shared" si="64"/>
        <v>46350</v>
      </c>
      <c r="AA110" s="854">
        <f t="shared" si="64"/>
        <v>46351</v>
      </c>
      <c r="AB110" s="854">
        <f t="shared" si="64"/>
        <v>46352</v>
      </c>
      <c r="AC110" s="854">
        <f t="shared" si="64"/>
        <v>46353</v>
      </c>
      <c r="AD110" s="854">
        <f t="shared" si="64"/>
        <v>46354</v>
      </c>
      <c r="AE110" s="854">
        <f t="shared" si="64"/>
        <v>46355</v>
      </c>
      <c r="AF110" s="854">
        <f t="shared" si="64"/>
        <v>46356</v>
      </c>
      <c r="AG110" s="854">
        <f t="shared" si="64"/>
        <v>46357</v>
      </c>
      <c r="AH110" s="894"/>
      <c r="AI110" s="895"/>
    </row>
    <row r="111" spans="2:36">
      <c r="B111" s="896" t="s">
        <v>1353</v>
      </c>
      <c r="C111" s="1095">
        <f>IF(EDATE(C96,1)&gt;$G$8,"",EDATE(C96,1))</f>
        <v>46327</v>
      </c>
      <c r="D111" s="1091">
        <f t="shared" ref="D111:AG111" si="65">IF(D110&gt;$G$8,"",IF(C111=EOMONTH(DATE($C108,$D108,1),0),"",IF(C111="","",C111+1)))</f>
        <v>46328</v>
      </c>
      <c r="E111" s="1091">
        <f t="shared" si="65"/>
        <v>46329</v>
      </c>
      <c r="F111" s="1091">
        <f t="shared" si="65"/>
        <v>46330</v>
      </c>
      <c r="G111" s="1091">
        <f t="shared" si="65"/>
        <v>46331</v>
      </c>
      <c r="H111" s="1091">
        <f t="shared" si="65"/>
        <v>46332</v>
      </c>
      <c r="I111" s="1091">
        <f t="shared" si="65"/>
        <v>46333</v>
      </c>
      <c r="J111" s="1091">
        <f t="shared" si="65"/>
        <v>46334</v>
      </c>
      <c r="K111" s="1091">
        <f t="shared" si="65"/>
        <v>46335</v>
      </c>
      <c r="L111" s="1091">
        <f t="shared" si="65"/>
        <v>46336</v>
      </c>
      <c r="M111" s="1091">
        <f t="shared" si="65"/>
        <v>46337</v>
      </c>
      <c r="N111" s="1091">
        <f t="shared" si="65"/>
        <v>46338</v>
      </c>
      <c r="O111" s="1091">
        <f t="shared" si="65"/>
        <v>46339</v>
      </c>
      <c r="P111" s="1091">
        <f t="shared" si="65"/>
        <v>46340</v>
      </c>
      <c r="Q111" s="1091">
        <f t="shared" si="65"/>
        <v>46341</v>
      </c>
      <c r="R111" s="1091">
        <f t="shared" si="65"/>
        <v>46342</v>
      </c>
      <c r="S111" s="1091">
        <f t="shared" si="65"/>
        <v>46343</v>
      </c>
      <c r="T111" s="1091">
        <f t="shared" si="65"/>
        <v>46344</v>
      </c>
      <c r="U111" s="1091">
        <f t="shared" si="65"/>
        <v>46345</v>
      </c>
      <c r="V111" s="1091">
        <f t="shared" si="65"/>
        <v>46346</v>
      </c>
      <c r="W111" s="1091">
        <f t="shared" si="65"/>
        <v>46347</v>
      </c>
      <c r="X111" s="1091">
        <f t="shared" si="65"/>
        <v>46348</v>
      </c>
      <c r="Y111" s="1091">
        <f t="shared" si="65"/>
        <v>46349</v>
      </c>
      <c r="Z111" s="1091">
        <f t="shared" si="65"/>
        <v>46350</v>
      </c>
      <c r="AA111" s="1091">
        <f t="shared" si="65"/>
        <v>46351</v>
      </c>
      <c r="AB111" s="1091">
        <f t="shared" si="65"/>
        <v>46352</v>
      </c>
      <c r="AC111" s="1091">
        <f t="shared" si="65"/>
        <v>46353</v>
      </c>
      <c r="AD111" s="1091">
        <f t="shared" si="65"/>
        <v>46354</v>
      </c>
      <c r="AE111" s="1091">
        <f t="shared" si="65"/>
        <v>46355</v>
      </c>
      <c r="AF111" s="1091">
        <f t="shared" si="65"/>
        <v>46356</v>
      </c>
      <c r="AG111" s="1091" t="str">
        <f t="shared" si="65"/>
        <v/>
      </c>
      <c r="AH111" s="855" t="s">
        <v>1372</v>
      </c>
      <c r="AI111" s="856">
        <f>+COUNTIFS(C112:AG112,"土",C116:AG116,"")+COUNTIFS(C112:AG112,"日",C116:AG116,"")</f>
        <v>9</v>
      </c>
    </row>
    <row r="112" spans="2:36">
      <c r="B112" s="852" t="s">
        <v>1355</v>
      </c>
      <c r="C112" s="1092" t="str">
        <f>IFERROR(TEXT(WEEKDAY(+C111),"aaa"),"")</f>
        <v>日</v>
      </c>
      <c r="D112" s="1092" t="str">
        <f t="shared" ref="D112:AG112" si="66">IFERROR(TEXT(WEEKDAY(+D111),"aaa"),"")</f>
        <v>月</v>
      </c>
      <c r="E112" s="1092" t="str">
        <f t="shared" si="66"/>
        <v>火</v>
      </c>
      <c r="F112" s="1092" t="str">
        <f t="shared" si="66"/>
        <v>水</v>
      </c>
      <c r="G112" s="1092" t="str">
        <f t="shared" si="66"/>
        <v>木</v>
      </c>
      <c r="H112" s="1092" t="str">
        <f t="shared" si="66"/>
        <v>金</v>
      </c>
      <c r="I112" s="1092" t="str">
        <f t="shared" si="66"/>
        <v>土</v>
      </c>
      <c r="J112" s="1092" t="str">
        <f t="shared" si="66"/>
        <v>日</v>
      </c>
      <c r="K112" s="1092" t="str">
        <f t="shared" si="66"/>
        <v>月</v>
      </c>
      <c r="L112" s="1092" t="str">
        <f t="shared" si="66"/>
        <v>火</v>
      </c>
      <c r="M112" s="1092" t="str">
        <f t="shared" si="66"/>
        <v>水</v>
      </c>
      <c r="N112" s="1092" t="str">
        <f t="shared" si="66"/>
        <v>木</v>
      </c>
      <c r="O112" s="1092" t="str">
        <f t="shared" si="66"/>
        <v>金</v>
      </c>
      <c r="P112" s="1092" t="str">
        <f t="shared" si="66"/>
        <v>土</v>
      </c>
      <c r="Q112" s="1092" t="str">
        <f t="shared" si="66"/>
        <v>日</v>
      </c>
      <c r="R112" s="1092" t="str">
        <f t="shared" si="66"/>
        <v>月</v>
      </c>
      <c r="S112" s="1092" t="str">
        <f t="shared" si="66"/>
        <v>火</v>
      </c>
      <c r="T112" s="1092" t="str">
        <f t="shared" si="66"/>
        <v>水</v>
      </c>
      <c r="U112" s="1092" t="str">
        <f t="shared" si="66"/>
        <v>木</v>
      </c>
      <c r="V112" s="1092" t="str">
        <f t="shared" si="66"/>
        <v>金</v>
      </c>
      <c r="W112" s="1092" t="str">
        <f t="shared" si="66"/>
        <v>土</v>
      </c>
      <c r="X112" s="1092" t="str">
        <f t="shared" si="66"/>
        <v>日</v>
      </c>
      <c r="Y112" s="1092" t="str">
        <f t="shared" si="66"/>
        <v>月</v>
      </c>
      <c r="Z112" s="1092" t="str">
        <f t="shared" si="66"/>
        <v>火</v>
      </c>
      <c r="AA112" s="1092" t="str">
        <f t="shared" si="66"/>
        <v>水</v>
      </c>
      <c r="AB112" s="1092" t="str">
        <f t="shared" si="66"/>
        <v>木</v>
      </c>
      <c r="AC112" s="1092" t="str">
        <f t="shared" si="66"/>
        <v>金</v>
      </c>
      <c r="AD112" s="1092" t="str">
        <f t="shared" si="66"/>
        <v>土</v>
      </c>
      <c r="AE112" s="1092" t="str">
        <f t="shared" si="66"/>
        <v>日</v>
      </c>
      <c r="AF112" s="1092" t="str">
        <f t="shared" si="66"/>
        <v>月</v>
      </c>
      <c r="AG112" s="1092" t="str">
        <f t="shared" si="66"/>
        <v/>
      </c>
      <c r="AH112" s="855" t="s">
        <v>1356</v>
      </c>
      <c r="AI112" s="856">
        <f>+COUNTIF(C116:AG116,"夏休")+COUNTIF(C116:AG116,"冬休")+COUNTIF(C116:AG116,"中止")</f>
        <v>0</v>
      </c>
    </row>
    <row r="113" spans="2:38" ht="13.5" customHeight="1">
      <c r="B113" s="2427" t="s">
        <v>1357</v>
      </c>
      <c r="C113" s="2439"/>
      <c r="D113" s="2424"/>
      <c r="E113" s="2424"/>
      <c r="F113" s="2424"/>
      <c r="G113" s="2424"/>
      <c r="H113" s="2424"/>
      <c r="I113" s="2424"/>
      <c r="J113" s="2424"/>
      <c r="K113" s="2424"/>
      <c r="L113" s="2424"/>
      <c r="M113" s="2424"/>
      <c r="N113" s="2424"/>
      <c r="O113" s="2424"/>
      <c r="P113" s="2424"/>
      <c r="Q113" s="2424"/>
      <c r="R113" s="2424"/>
      <c r="S113" s="2424"/>
      <c r="T113" s="2424"/>
      <c r="U113" s="2424"/>
      <c r="V113" s="2424"/>
      <c r="W113" s="2424"/>
      <c r="X113" s="2424"/>
      <c r="Y113" s="2424"/>
      <c r="Z113" s="2424"/>
      <c r="AA113" s="2424"/>
      <c r="AB113" s="2424"/>
      <c r="AC113" s="2424"/>
      <c r="AD113" s="2450"/>
      <c r="AE113" s="2450"/>
      <c r="AF113" s="2424"/>
      <c r="AG113" s="2453"/>
      <c r="AH113" s="857" t="s">
        <v>1358</v>
      </c>
      <c r="AI113" s="886">
        <f>COUNT(C111:AG111)-AI112</f>
        <v>30</v>
      </c>
    </row>
    <row r="114" spans="2:38" ht="13.5" customHeight="1">
      <c r="B114" s="2428"/>
      <c r="C114" s="2440"/>
      <c r="D114" s="2425"/>
      <c r="E114" s="2425"/>
      <c r="F114" s="2425"/>
      <c r="G114" s="2425"/>
      <c r="H114" s="2425"/>
      <c r="I114" s="2425"/>
      <c r="J114" s="2425"/>
      <c r="K114" s="2425"/>
      <c r="L114" s="2425"/>
      <c r="M114" s="2425"/>
      <c r="N114" s="2425"/>
      <c r="O114" s="2425"/>
      <c r="P114" s="2425"/>
      <c r="Q114" s="2425"/>
      <c r="R114" s="2425"/>
      <c r="S114" s="2425"/>
      <c r="T114" s="2425"/>
      <c r="U114" s="2425"/>
      <c r="V114" s="2425"/>
      <c r="W114" s="2425"/>
      <c r="X114" s="2425"/>
      <c r="Y114" s="2425"/>
      <c r="Z114" s="2425"/>
      <c r="AA114" s="2425"/>
      <c r="AB114" s="2425"/>
      <c r="AC114" s="2425"/>
      <c r="AD114" s="2451"/>
      <c r="AE114" s="2451"/>
      <c r="AF114" s="2425"/>
      <c r="AG114" s="2454"/>
      <c r="AH114" s="857" t="s">
        <v>1359</v>
      </c>
      <c r="AI114" s="860">
        <f>+COUNTIF(C117:AG117,"休")</f>
        <v>0</v>
      </c>
      <c r="AJ114" s="861" t="str">
        <f>IF(AI115&gt;0.285,"",IF(AI114&lt;AI111,"←計画日数が足りません",""))</f>
        <v>←計画日数が足りません</v>
      </c>
    </row>
    <row r="115" spans="2:38" ht="13.5" customHeight="1">
      <c r="B115" s="2429"/>
      <c r="C115" s="2441"/>
      <c r="D115" s="2426"/>
      <c r="E115" s="2426"/>
      <c r="F115" s="2426"/>
      <c r="G115" s="2426"/>
      <c r="H115" s="2426"/>
      <c r="I115" s="2426"/>
      <c r="J115" s="2426"/>
      <c r="K115" s="2426"/>
      <c r="L115" s="2426"/>
      <c r="M115" s="2426"/>
      <c r="N115" s="2426"/>
      <c r="O115" s="2426"/>
      <c r="P115" s="2426"/>
      <c r="Q115" s="2426"/>
      <c r="R115" s="2426"/>
      <c r="S115" s="2426"/>
      <c r="T115" s="2426"/>
      <c r="U115" s="2426"/>
      <c r="V115" s="2426"/>
      <c r="W115" s="2426"/>
      <c r="X115" s="2426"/>
      <c r="Y115" s="2426"/>
      <c r="Z115" s="2426"/>
      <c r="AA115" s="2426"/>
      <c r="AB115" s="2426"/>
      <c r="AC115" s="2426"/>
      <c r="AD115" s="2452"/>
      <c r="AE115" s="2452"/>
      <c r="AF115" s="2426"/>
      <c r="AG115" s="2455"/>
      <c r="AH115" s="857" t="s">
        <v>1360</v>
      </c>
      <c r="AI115" s="897">
        <f>+AI114/AI113</f>
        <v>0</v>
      </c>
    </row>
    <row r="116" spans="2:38">
      <c r="B116" s="864" t="s">
        <v>1361</v>
      </c>
      <c r="C116" s="875"/>
      <c r="D116" s="865"/>
      <c r="E116" s="865"/>
      <c r="F116" s="865"/>
      <c r="G116" s="865"/>
      <c r="H116" s="865"/>
      <c r="I116" s="865"/>
      <c r="J116" s="865"/>
      <c r="K116" s="865"/>
      <c r="L116" s="865"/>
      <c r="M116" s="865"/>
      <c r="N116" s="865"/>
      <c r="O116" s="865"/>
      <c r="P116" s="865"/>
      <c r="Q116" s="865"/>
      <c r="R116" s="865"/>
      <c r="S116" s="865"/>
      <c r="T116" s="865"/>
      <c r="U116" s="865"/>
      <c r="V116" s="865"/>
      <c r="W116" s="865"/>
      <c r="X116" s="865"/>
      <c r="Y116" s="865"/>
      <c r="Z116" s="865"/>
      <c r="AA116" s="865"/>
      <c r="AB116" s="865"/>
      <c r="AC116" s="865"/>
      <c r="AD116" s="887"/>
      <c r="AE116" s="887"/>
      <c r="AF116" s="865"/>
      <c r="AG116" s="888"/>
      <c r="AH116" s="857" t="s">
        <v>1362</v>
      </c>
      <c r="AI116" s="860">
        <f>+COUNTIF(C118:AG118,"*休")</f>
        <v>0</v>
      </c>
    </row>
    <row r="117" spans="2:38">
      <c r="B117" s="852" t="s">
        <v>1364</v>
      </c>
      <c r="C117" s="875"/>
      <c r="D117" s="865"/>
      <c r="E117" s="865"/>
      <c r="F117" s="865"/>
      <c r="G117" s="865"/>
      <c r="H117" s="865"/>
      <c r="I117" s="865"/>
      <c r="J117" s="865"/>
      <c r="K117" s="865"/>
      <c r="L117" s="865"/>
      <c r="M117" s="865"/>
      <c r="N117" s="865"/>
      <c r="O117" s="865"/>
      <c r="P117" s="865"/>
      <c r="Q117" s="865"/>
      <c r="R117" s="865"/>
      <c r="S117" s="865"/>
      <c r="T117" s="865"/>
      <c r="U117" s="865"/>
      <c r="V117" s="865"/>
      <c r="W117" s="865"/>
      <c r="X117" s="865"/>
      <c r="Y117" s="865"/>
      <c r="Z117" s="865"/>
      <c r="AA117" s="865"/>
      <c r="AB117" s="865"/>
      <c r="AC117" s="865"/>
      <c r="AD117" s="865"/>
      <c r="AE117" s="865"/>
      <c r="AF117" s="865"/>
      <c r="AG117" s="889"/>
      <c r="AH117" s="866" t="s">
        <v>1365</v>
      </c>
      <c r="AI117" s="898">
        <f>+AI116/AI113</f>
        <v>0</v>
      </c>
    </row>
    <row r="118" spans="2:38">
      <c r="B118" s="868" t="s">
        <v>1366</v>
      </c>
      <c r="C118" s="876"/>
      <c r="D118" s="869"/>
      <c r="E118" s="869"/>
      <c r="F118" s="869"/>
      <c r="G118" s="869"/>
      <c r="H118" s="869"/>
      <c r="I118" s="869"/>
      <c r="J118" s="869"/>
      <c r="K118" s="869"/>
      <c r="L118" s="869"/>
      <c r="M118" s="869"/>
      <c r="N118" s="869"/>
      <c r="O118" s="869"/>
      <c r="P118" s="869"/>
      <c r="Q118" s="869"/>
      <c r="R118" s="869"/>
      <c r="S118" s="869"/>
      <c r="T118" s="869"/>
      <c r="U118" s="869"/>
      <c r="V118" s="869"/>
      <c r="W118" s="869"/>
      <c r="X118" s="869"/>
      <c r="Y118" s="869"/>
      <c r="Z118" s="869"/>
      <c r="AA118" s="869"/>
      <c r="AB118" s="869"/>
      <c r="AC118" s="869"/>
      <c r="AD118" s="869"/>
      <c r="AE118" s="869"/>
      <c r="AF118" s="869"/>
      <c r="AG118" s="890"/>
      <c r="AH118" s="891" t="s">
        <v>1373</v>
      </c>
      <c r="AI118" s="871" t="str">
        <f>_xlfn.IFS(AI117&gt;=0.285,"OK",AI111&lt;=AI116,"OK",AI111&gt;AI116,"NG")</f>
        <v>NG</v>
      </c>
      <c r="AJ118" s="861" t="str">
        <f>IF(AI118="NG","←月単位未達成","←月単位達成")</f>
        <v>←月単位未達成</v>
      </c>
    </row>
    <row r="119" spans="2:38" ht="13.25" hidden="1" customHeight="1">
      <c r="C119" s="892" t="str">
        <f>IF($C116="","通常",C116)</f>
        <v>通常</v>
      </c>
      <c r="D119" s="892" t="str">
        <f t="shared" ref="D119:AG119" si="67">IF(D116="","通常",D116)</f>
        <v>通常</v>
      </c>
      <c r="E119" s="892" t="str">
        <f t="shared" si="67"/>
        <v>通常</v>
      </c>
      <c r="F119" s="892" t="str">
        <f t="shared" si="67"/>
        <v>通常</v>
      </c>
      <c r="G119" s="892" t="str">
        <f t="shared" si="67"/>
        <v>通常</v>
      </c>
      <c r="H119" s="892" t="str">
        <f t="shared" si="67"/>
        <v>通常</v>
      </c>
      <c r="I119" s="892" t="str">
        <f t="shared" si="67"/>
        <v>通常</v>
      </c>
      <c r="J119" s="892" t="str">
        <f t="shared" si="67"/>
        <v>通常</v>
      </c>
      <c r="K119" s="892" t="str">
        <f t="shared" si="67"/>
        <v>通常</v>
      </c>
      <c r="L119" s="892" t="str">
        <f t="shared" si="67"/>
        <v>通常</v>
      </c>
      <c r="M119" s="892" t="str">
        <f t="shared" si="67"/>
        <v>通常</v>
      </c>
      <c r="N119" s="892" t="str">
        <f t="shared" si="67"/>
        <v>通常</v>
      </c>
      <c r="O119" s="892" t="str">
        <f t="shared" si="67"/>
        <v>通常</v>
      </c>
      <c r="P119" s="892" t="str">
        <f t="shared" si="67"/>
        <v>通常</v>
      </c>
      <c r="Q119" s="892" t="str">
        <f t="shared" si="67"/>
        <v>通常</v>
      </c>
      <c r="R119" s="892" t="str">
        <f t="shared" si="67"/>
        <v>通常</v>
      </c>
      <c r="S119" s="892" t="str">
        <f t="shared" si="67"/>
        <v>通常</v>
      </c>
      <c r="T119" s="892" t="str">
        <f t="shared" si="67"/>
        <v>通常</v>
      </c>
      <c r="U119" s="892" t="str">
        <f t="shared" si="67"/>
        <v>通常</v>
      </c>
      <c r="V119" s="892" t="str">
        <f t="shared" si="67"/>
        <v>通常</v>
      </c>
      <c r="W119" s="892" t="str">
        <f t="shared" si="67"/>
        <v>通常</v>
      </c>
      <c r="X119" s="892" t="str">
        <f t="shared" si="67"/>
        <v>通常</v>
      </c>
      <c r="Y119" s="892" t="str">
        <f t="shared" si="67"/>
        <v>通常</v>
      </c>
      <c r="Z119" s="892" t="str">
        <f t="shared" si="67"/>
        <v>通常</v>
      </c>
      <c r="AA119" s="892" t="str">
        <f t="shared" si="67"/>
        <v>通常</v>
      </c>
      <c r="AB119" s="892" t="str">
        <f t="shared" si="67"/>
        <v>通常</v>
      </c>
      <c r="AC119" s="892" t="str">
        <f t="shared" si="67"/>
        <v>通常</v>
      </c>
      <c r="AD119" s="892" t="str">
        <f t="shared" si="67"/>
        <v>通常</v>
      </c>
      <c r="AE119" s="892" t="str">
        <f t="shared" si="67"/>
        <v>通常</v>
      </c>
      <c r="AF119" s="892" t="str">
        <f t="shared" si="67"/>
        <v>通常</v>
      </c>
      <c r="AG119" s="892" t="str">
        <f t="shared" si="67"/>
        <v>通常</v>
      </c>
      <c r="AI119" s="863"/>
      <c r="AJ119" s="861"/>
    </row>
    <row r="120" spans="2:38" ht="13.25" hidden="1" customHeight="1">
      <c r="C120" s="892" t="str">
        <f>IF(C116="","通常実績",C116)</f>
        <v>通常実績</v>
      </c>
      <c r="D120" s="892" t="str">
        <f t="shared" ref="D120:AG120" si="68">IF(D116="","通常実績",D116)</f>
        <v>通常実績</v>
      </c>
      <c r="E120" s="892" t="str">
        <f t="shared" si="68"/>
        <v>通常実績</v>
      </c>
      <c r="F120" s="892" t="str">
        <f t="shared" si="68"/>
        <v>通常実績</v>
      </c>
      <c r="G120" s="892" t="str">
        <f t="shared" si="68"/>
        <v>通常実績</v>
      </c>
      <c r="H120" s="892" t="str">
        <f t="shared" si="68"/>
        <v>通常実績</v>
      </c>
      <c r="I120" s="892" t="str">
        <f t="shared" si="68"/>
        <v>通常実績</v>
      </c>
      <c r="J120" s="892" t="str">
        <f t="shared" si="68"/>
        <v>通常実績</v>
      </c>
      <c r="K120" s="892" t="str">
        <f t="shared" si="68"/>
        <v>通常実績</v>
      </c>
      <c r="L120" s="892" t="str">
        <f t="shared" si="68"/>
        <v>通常実績</v>
      </c>
      <c r="M120" s="892" t="str">
        <f t="shared" si="68"/>
        <v>通常実績</v>
      </c>
      <c r="N120" s="892" t="str">
        <f t="shared" si="68"/>
        <v>通常実績</v>
      </c>
      <c r="O120" s="892" t="str">
        <f t="shared" si="68"/>
        <v>通常実績</v>
      </c>
      <c r="P120" s="892" t="str">
        <f t="shared" si="68"/>
        <v>通常実績</v>
      </c>
      <c r="Q120" s="892" t="str">
        <f t="shared" si="68"/>
        <v>通常実績</v>
      </c>
      <c r="R120" s="892" t="str">
        <f t="shared" si="68"/>
        <v>通常実績</v>
      </c>
      <c r="S120" s="892" t="str">
        <f t="shared" si="68"/>
        <v>通常実績</v>
      </c>
      <c r="T120" s="892" t="str">
        <f t="shared" si="68"/>
        <v>通常実績</v>
      </c>
      <c r="U120" s="892" t="str">
        <f t="shared" si="68"/>
        <v>通常実績</v>
      </c>
      <c r="V120" s="892" t="str">
        <f t="shared" si="68"/>
        <v>通常実績</v>
      </c>
      <c r="W120" s="892" t="str">
        <f t="shared" si="68"/>
        <v>通常実績</v>
      </c>
      <c r="X120" s="892" t="str">
        <f t="shared" si="68"/>
        <v>通常実績</v>
      </c>
      <c r="Y120" s="892" t="str">
        <f t="shared" si="68"/>
        <v>通常実績</v>
      </c>
      <c r="Z120" s="892" t="str">
        <f t="shared" si="68"/>
        <v>通常実績</v>
      </c>
      <c r="AA120" s="892" t="str">
        <f t="shared" si="68"/>
        <v>通常実績</v>
      </c>
      <c r="AB120" s="892" t="str">
        <f t="shared" si="68"/>
        <v>通常実績</v>
      </c>
      <c r="AC120" s="892" t="str">
        <f t="shared" si="68"/>
        <v>通常実績</v>
      </c>
      <c r="AD120" s="892" t="str">
        <f t="shared" si="68"/>
        <v>通常実績</v>
      </c>
      <c r="AE120" s="892" t="str">
        <f t="shared" si="68"/>
        <v>通常実績</v>
      </c>
      <c r="AF120" s="892" t="str">
        <f t="shared" si="68"/>
        <v>通常実績</v>
      </c>
      <c r="AG120" s="892" t="str">
        <f t="shared" si="68"/>
        <v>通常実績</v>
      </c>
      <c r="AI120" s="863"/>
      <c r="AJ120" s="861"/>
    </row>
    <row r="121" spans="2:38" ht="20" customHeight="1">
      <c r="AK121" s="880"/>
      <c r="AL121" s="880"/>
    </row>
    <row r="122" spans="2:38" ht="13.25" hidden="1" customHeight="1">
      <c r="C122" s="832">
        <f>YEAR(C125)</f>
        <v>2026</v>
      </c>
      <c r="D122" s="832">
        <f>MONTH(C125)</f>
        <v>12</v>
      </c>
    </row>
    <row r="123" spans="2:38">
      <c r="B123" s="878" t="s">
        <v>1352</v>
      </c>
      <c r="C123" s="2436">
        <f>C125</f>
        <v>46357</v>
      </c>
      <c r="D123" s="2437"/>
      <c r="E123" s="2437"/>
      <c r="F123" s="2437"/>
      <c r="G123" s="2437"/>
      <c r="H123" s="2437"/>
      <c r="I123" s="2437"/>
      <c r="J123" s="2437"/>
      <c r="K123" s="2437"/>
      <c r="L123" s="2437"/>
      <c r="M123" s="2437"/>
      <c r="N123" s="2437"/>
      <c r="O123" s="2437"/>
      <c r="P123" s="2437"/>
      <c r="Q123" s="2437"/>
      <c r="R123" s="2437"/>
      <c r="S123" s="2437"/>
      <c r="T123" s="2437"/>
      <c r="U123" s="2437"/>
      <c r="V123" s="2437"/>
      <c r="W123" s="2437"/>
      <c r="X123" s="2437"/>
      <c r="Y123" s="2437"/>
      <c r="Z123" s="2437"/>
      <c r="AA123" s="2437"/>
      <c r="AB123" s="2437"/>
      <c r="AC123" s="2437"/>
      <c r="AD123" s="2437"/>
      <c r="AE123" s="2437"/>
      <c r="AF123" s="2437"/>
      <c r="AG123" s="2437"/>
      <c r="AH123" s="2437"/>
      <c r="AI123" s="2438"/>
    </row>
    <row r="124" spans="2:38" ht="13.25" hidden="1" customHeight="1">
      <c r="B124" s="893"/>
      <c r="C124" s="854">
        <f>DATE($C122,$D122,1)</f>
        <v>46357</v>
      </c>
      <c r="D124" s="854">
        <f t="shared" ref="D124:AG124" si="69">C124+1</f>
        <v>46358</v>
      </c>
      <c r="E124" s="854">
        <f t="shared" si="69"/>
        <v>46359</v>
      </c>
      <c r="F124" s="854">
        <f t="shared" si="69"/>
        <v>46360</v>
      </c>
      <c r="G124" s="854">
        <f t="shared" si="69"/>
        <v>46361</v>
      </c>
      <c r="H124" s="854">
        <f t="shared" si="69"/>
        <v>46362</v>
      </c>
      <c r="I124" s="854">
        <f t="shared" si="69"/>
        <v>46363</v>
      </c>
      <c r="J124" s="854">
        <f t="shared" si="69"/>
        <v>46364</v>
      </c>
      <c r="K124" s="854">
        <f t="shared" si="69"/>
        <v>46365</v>
      </c>
      <c r="L124" s="854">
        <f t="shared" si="69"/>
        <v>46366</v>
      </c>
      <c r="M124" s="854">
        <f t="shared" si="69"/>
        <v>46367</v>
      </c>
      <c r="N124" s="854">
        <f t="shared" si="69"/>
        <v>46368</v>
      </c>
      <c r="O124" s="854">
        <f t="shared" si="69"/>
        <v>46369</v>
      </c>
      <c r="P124" s="854">
        <f t="shared" si="69"/>
        <v>46370</v>
      </c>
      <c r="Q124" s="854">
        <f t="shared" si="69"/>
        <v>46371</v>
      </c>
      <c r="R124" s="854">
        <f t="shared" si="69"/>
        <v>46372</v>
      </c>
      <c r="S124" s="854">
        <f t="shared" si="69"/>
        <v>46373</v>
      </c>
      <c r="T124" s="854">
        <f t="shared" si="69"/>
        <v>46374</v>
      </c>
      <c r="U124" s="854">
        <f t="shared" si="69"/>
        <v>46375</v>
      </c>
      <c r="V124" s="854">
        <f t="shared" si="69"/>
        <v>46376</v>
      </c>
      <c r="W124" s="854">
        <f t="shared" si="69"/>
        <v>46377</v>
      </c>
      <c r="X124" s="854">
        <f t="shared" si="69"/>
        <v>46378</v>
      </c>
      <c r="Y124" s="854">
        <f t="shared" si="69"/>
        <v>46379</v>
      </c>
      <c r="Z124" s="854">
        <f t="shared" si="69"/>
        <v>46380</v>
      </c>
      <c r="AA124" s="854">
        <f t="shared" si="69"/>
        <v>46381</v>
      </c>
      <c r="AB124" s="854">
        <f t="shared" si="69"/>
        <v>46382</v>
      </c>
      <c r="AC124" s="854">
        <f t="shared" si="69"/>
        <v>46383</v>
      </c>
      <c r="AD124" s="854">
        <f t="shared" si="69"/>
        <v>46384</v>
      </c>
      <c r="AE124" s="854">
        <f t="shared" si="69"/>
        <v>46385</v>
      </c>
      <c r="AF124" s="854">
        <f t="shared" si="69"/>
        <v>46386</v>
      </c>
      <c r="AG124" s="854">
        <f t="shared" si="69"/>
        <v>46387</v>
      </c>
      <c r="AH124" s="894"/>
      <c r="AI124" s="895"/>
    </row>
    <row r="125" spans="2:38">
      <c r="B125" s="896" t="s">
        <v>1353</v>
      </c>
      <c r="C125" s="1095">
        <f>IF(EDATE(C110,1)&gt;$G$8,"",EDATE(C110,1))</f>
        <v>46357</v>
      </c>
      <c r="D125" s="1091">
        <f t="shared" ref="D125:AG125" si="70">IF(D124&gt;$G$8,"",IF(C125=EOMONTH(DATE($C122,$D122,1),0),"",IF(C125="","",C125+1)))</f>
        <v>46358</v>
      </c>
      <c r="E125" s="1091">
        <f t="shared" si="70"/>
        <v>46359</v>
      </c>
      <c r="F125" s="1091">
        <f t="shared" si="70"/>
        <v>46360</v>
      </c>
      <c r="G125" s="1091">
        <f t="shared" si="70"/>
        <v>46361</v>
      </c>
      <c r="H125" s="1091">
        <f t="shared" si="70"/>
        <v>46362</v>
      </c>
      <c r="I125" s="1091">
        <f t="shared" si="70"/>
        <v>46363</v>
      </c>
      <c r="J125" s="1091">
        <f t="shared" si="70"/>
        <v>46364</v>
      </c>
      <c r="K125" s="1091">
        <f t="shared" si="70"/>
        <v>46365</v>
      </c>
      <c r="L125" s="1091">
        <f t="shared" si="70"/>
        <v>46366</v>
      </c>
      <c r="M125" s="1091">
        <f t="shared" si="70"/>
        <v>46367</v>
      </c>
      <c r="N125" s="1091">
        <f t="shared" si="70"/>
        <v>46368</v>
      </c>
      <c r="O125" s="1091">
        <f t="shared" si="70"/>
        <v>46369</v>
      </c>
      <c r="P125" s="1091">
        <f t="shared" si="70"/>
        <v>46370</v>
      </c>
      <c r="Q125" s="1091">
        <f t="shared" si="70"/>
        <v>46371</v>
      </c>
      <c r="R125" s="1091">
        <f t="shared" si="70"/>
        <v>46372</v>
      </c>
      <c r="S125" s="1091">
        <f t="shared" si="70"/>
        <v>46373</v>
      </c>
      <c r="T125" s="1091">
        <f t="shared" si="70"/>
        <v>46374</v>
      </c>
      <c r="U125" s="1091">
        <f t="shared" si="70"/>
        <v>46375</v>
      </c>
      <c r="V125" s="1091">
        <f t="shared" si="70"/>
        <v>46376</v>
      </c>
      <c r="W125" s="1091">
        <f t="shared" si="70"/>
        <v>46377</v>
      </c>
      <c r="X125" s="1091">
        <f t="shared" si="70"/>
        <v>46378</v>
      </c>
      <c r="Y125" s="1091">
        <f t="shared" si="70"/>
        <v>46379</v>
      </c>
      <c r="Z125" s="1091">
        <f t="shared" si="70"/>
        <v>46380</v>
      </c>
      <c r="AA125" s="1091">
        <f t="shared" si="70"/>
        <v>46381</v>
      </c>
      <c r="AB125" s="1091">
        <f t="shared" si="70"/>
        <v>46382</v>
      </c>
      <c r="AC125" s="1091">
        <f t="shared" si="70"/>
        <v>46383</v>
      </c>
      <c r="AD125" s="1091">
        <f t="shared" si="70"/>
        <v>46384</v>
      </c>
      <c r="AE125" s="1091">
        <f t="shared" si="70"/>
        <v>46385</v>
      </c>
      <c r="AF125" s="1091">
        <f t="shared" si="70"/>
        <v>46386</v>
      </c>
      <c r="AG125" s="1091">
        <f t="shared" si="70"/>
        <v>46387</v>
      </c>
      <c r="AH125" s="855" t="s">
        <v>1372</v>
      </c>
      <c r="AI125" s="856">
        <f>+COUNTIFS(C126:AG126,"土",C130:AG130,"")+COUNTIFS(C126:AG126,"日",C130:AG130,"")</f>
        <v>8</v>
      </c>
    </row>
    <row r="126" spans="2:38">
      <c r="B126" s="852" t="s">
        <v>1355</v>
      </c>
      <c r="C126" s="1092" t="str">
        <f>IFERROR(TEXT(WEEKDAY(+C125),"aaa"),"")</f>
        <v>火</v>
      </c>
      <c r="D126" s="1092" t="str">
        <f t="shared" ref="D126:AG126" si="71">IFERROR(TEXT(WEEKDAY(+D125),"aaa"),"")</f>
        <v>水</v>
      </c>
      <c r="E126" s="1092" t="str">
        <f t="shared" si="71"/>
        <v>木</v>
      </c>
      <c r="F126" s="1092" t="str">
        <f t="shared" si="71"/>
        <v>金</v>
      </c>
      <c r="G126" s="1092" t="str">
        <f t="shared" si="71"/>
        <v>土</v>
      </c>
      <c r="H126" s="1092" t="str">
        <f t="shared" si="71"/>
        <v>日</v>
      </c>
      <c r="I126" s="1092" t="str">
        <f t="shared" si="71"/>
        <v>月</v>
      </c>
      <c r="J126" s="1092" t="str">
        <f t="shared" si="71"/>
        <v>火</v>
      </c>
      <c r="K126" s="1092" t="str">
        <f t="shared" si="71"/>
        <v>水</v>
      </c>
      <c r="L126" s="1092" t="str">
        <f t="shared" si="71"/>
        <v>木</v>
      </c>
      <c r="M126" s="1092" t="str">
        <f t="shared" si="71"/>
        <v>金</v>
      </c>
      <c r="N126" s="1092" t="str">
        <f t="shared" si="71"/>
        <v>土</v>
      </c>
      <c r="O126" s="1092" t="str">
        <f t="shared" si="71"/>
        <v>日</v>
      </c>
      <c r="P126" s="1092" t="str">
        <f t="shared" si="71"/>
        <v>月</v>
      </c>
      <c r="Q126" s="1092" t="str">
        <f t="shared" si="71"/>
        <v>火</v>
      </c>
      <c r="R126" s="1092" t="str">
        <f t="shared" si="71"/>
        <v>水</v>
      </c>
      <c r="S126" s="1092" t="str">
        <f t="shared" si="71"/>
        <v>木</v>
      </c>
      <c r="T126" s="1092" t="str">
        <f t="shared" si="71"/>
        <v>金</v>
      </c>
      <c r="U126" s="1092" t="str">
        <f t="shared" si="71"/>
        <v>土</v>
      </c>
      <c r="V126" s="1092" t="str">
        <f t="shared" si="71"/>
        <v>日</v>
      </c>
      <c r="W126" s="1092" t="str">
        <f t="shared" si="71"/>
        <v>月</v>
      </c>
      <c r="X126" s="1092" t="str">
        <f t="shared" si="71"/>
        <v>火</v>
      </c>
      <c r="Y126" s="1092" t="str">
        <f t="shared" si="71"/>
        <v>水</v>
      </c>
      <c r="Z126" s="1092" t="str">
        <f t="shared" si="71"/>
        <v>木</v>
      </c>
      <c r="AA126" s="1092" t="str">
        <f t="shared" si="71"/>
        <v>金</v>
      </c>
      <c r="AB126" s="1092" t="str">
        <f t="shared" si="71"/>
        <v>土</v>
      </c>
      <c r="AC126" s="1092" t="str">
        <f t="shared" si="71"/>
        <v>日</v>
      </c>
      <c r="AD126" s="1092" t="str">
        <f t="shared" si="71"/>
        <v>月</v>
      </c>
      <c r="AE126" s="1092" t="str">
        <f t="shared" si="71"/>
        <v>火</v>
      </c>
      <c r="AF126" s="1092" t="str">
        <f t="shared" si="71"/>
        <v>水</v>
      </c>
      <c r="AG126" s="1092" t="str">
        <f t="shared" si="71"/>
        <v>木</v>
      </c>
      <c r="AH126" s="855" t="s">
        <v>1356</v>
      </c>
      <c r="AI126" s="856">
        <f>+COUNTIF(C130:AG130,"夏休")+COUNTIF(C130:AG130,"冬休")+COUNTIF(C130:AG130,"中止")</f>
        <v>3</v>
      </c>
    </row>
    <row r="127" spans="2:38" ht="13.5" customHeight="1">
      <c r="B127" s="2427" t="s">
        <v>1357</v>
      </c>
      <c r="C127" s="2439"/>
      <c r="D127" s="2424"/>
      <c r="E127" s="2424"/>
      <c r="F127" s="2424"/>
      <c r="G127" s="2424"/>
      <c r="H127" s="2424"/>
      <c r="I127" s="2424"/>
      <c r="J127" s="2424"/>
      <c r="K127" s="2424"/>
      <c r="L127" s="2424"/>
      <c r="M127" s="2424"/>
      <c r="N127" s="2424"/>
      <c r="O127" s="2424"/>
      <c r="P127" s="2424"/>
      <c r="Q127" s="2424"/>
      <c r="R127" s="2424"/>
      <c r="S127" s="2424"/>
      <c r="T127" s="2424"/>
      <c r="U127" s="2424"/>
      <c r="V127" s="2424"/>
      <c r="W127" s="2424"/>
      <c r="X127" s="2424"/>
      <c r="Y127" s="2424"/>
      <c r="Z127" s="2424"/>
      <c r="AA127" s="2424"/>
      <c r="AB127" s="2424"/>
      <c r="AC127" s="2424"/>
      <c r="AD127" s="2450"/>
      <c r="AE127" s="2450"/>
      <c r="AF127" s="2424"/>
      <c r="AG127" s="2453"/>
      <c r="AH127" s="857" t="s">
        <v>1358</v>
      </c>
      <c r="AI127" s="886">
        <f>COUNT(C125:AG125)-AI126</f>
        <v>28</v>
      </c>
    </row>
    <row r="128" spans="2:38" ht="13.5" customHeight="1">
      <c r="B128" s="2428"/>
      <c r="C128" s="2440"/>
      <c r="D128" s="2425"/>
      <c r="E128" s="2425"/>
      <c r="F128" s="2425"/>
      <c r="G128" s="2425"/>
      <c r="H128" s="2425"/>
      <c r="I128" s="2425"/>
      <c r="J128" s="2425"/>
      <c r="K128" s="2425"/>
      <c r="L128" s="2425"/>
      <c r="M128" s="2425"/>
      <c r="N128" s="2425"/>
      <c r="O128" s="2425"/>
      <c r="P128" s="2425"/>
      <c r="Q128" s="2425"/>
      <c r="R128" s="2425"/>
      <c r="S128" s="2425"/>
      <c r="T128" s="2425"/>
      <c r="U128" s="2425"/>
      <c r="V128" s="2425"/>
      <c r="W128" s="2425"/>
      <c r="X128" s="2425"/>
      <c r="Y128" s="2425"/>
      <c r="Z128" s="2425"/>
      <c r="AA128" s="2425"/>
      <c r="AB128" s="2425"/>
      <c r="AC128" s="2425"/>
      <c r="AD128" s="2451"/>
      <c r="AE128" s="2451"/>
      <c r="AF128" s="2425"/>
      <c r="AG128" s="2454"/>
      <c r="AH128" s="857" t="s">
        <v>1359</v>
      </c>
      <c r="AI128" s="860">
        <f>+COUNTIF(C131:AG131,"休")</f>
        <v>0</v>
      </c>
      <c r="AJ128" s="861" t="str">
        <f>IF(AI129&gt;0.285,"",IF(AI128&lt;AI125,"←計画日数が足りません",""))</f>
        <v>←計画日数が足りません</v>
      </c>
    </row>
    <row r="129" spans="2:36" ht="13.5" customHeight="1">
      <c r="B129" s="2429"/>
      <c r="C129" s="2441"/>
      <c r="D129" s="2426"/>
      <c r="E129" s="2426"/>
      <c r="F129" s="2426"/>
      <c r="G129" s="2426"/>
      <c r="H129" s="2426"/>
      <c r="I129" s="2426"/>
      <c r="J129" s="2426"/>
      <c r="K129" s="2426"/>
      <c r="L129" s="2426"/>
      <c r="M129" s="2426"/>
      <c r="N129" s="2426"/>
      <c r="O129" s="2426"/>
      <c r="P129" s="2426"/>
      <c r="Q129" s="2426"/>
      <c r="R129" s="2426"/>
      <c r="S129" s="2426"/>
      <c r="T129" s="2426"/>
      <c r="U129" s="2426"/>
      <c r="V129" s="2426"/>
      <c r="W129" s="2426"/>
      <c r="X129" s="2426"/>
      <c r="Y129" s="2426"/>
      <c r="Z129" s="2426"/>
      <c r="AA129" s="2426"/>
      <c r="AB129" s="2426"/>
      <c r="AC129" s="2426"/>
      <c r="AD129" s="2452"/>
      <c r="AE129" s="2452"/>
      <c r="AF129" s="2426"/>
      <c r="AG129" s="2455"/>
      <c r="AH129" s="857" t="s">
        <v>1360</v>
      </c>
      <c r="AI129" s="897">
        <f>+AI128/AI127</f>
        <v>0</v>
      </c>
    </row>
    <row r="130" spans="2:36">
      <c r="B130" s="864" t="s">
        <v>1361</v>
      </c>
      <c r="C130" s="875"/>
      <c r="D130" s="865"/>
      <c r="E130" s="865"/>
      <c r="F130" s="865"/>
      <c r="G130" s="865"/>
      <c r="H130" s="865"/>
      <c r="I130" s="865"/>
      <c r="J130" s="865"/>
      <c r="K130" s="865"/>
      <c r="L130" s="865"/>
      <c r="M130" s="865"/>
      <c r="N130" s="865"/>
      <c r="O130" s="865"/>
      <c r="P130" s="865"/>
      <c r="Q130" s="865"/>
      <c r="R130" s="865"/>
      <c r="S130" s="865"/>
      <c r="T130" s="865"/>
      <c r="U130" s="865"/>
      <c r="V130" s="865"/>
      <c r="W130" s="865"/>
      <c r="X130" s="865"/>
      <c r="Y130" s="865"/>
      <c r="Z130" s="865"/>
      <c r="AA130" s="865"/>
      <c r="AB130" s="865"/>
      <c r="AC130" s="865"/>
      <c r="AD130" s="887"/>
      <c r="AE130" s="887" t="s">
        <v>1643</v>
      </c>
      <c r="AF130" s="865" t="s">
        <v>1643</v>
      </c>
      <c r="AG130" s="888" t="s">
        <v>1643</v>
      </c>
      <c r="AH130" s="857" t="s">
        <v>1362</v>
      </c>
      <c r="AI130" s="860">
        <f>+COUNTIF(C132:AG132,"*休")</f>
        <v>0</v>
      </c>
    </row>
    <row r="131" spans="2:36">
      <c r="B131" s="852" t="s">
        <v>1364</v>
      </c>
      <c r="C131" s="875"/>
      <c r="D131" s="865"/>
      <c r="E131" s="865"/>
      <c r="F131" s="865"/>
      <c r="G131" s="865"/>
      <c r="H131" s="865"/>
      <c r="I131" s="865"/>
      <c r="J131" s="865"/>
      <c r="K131" s="865"/>
      <c r="L131" s="865"/>
      <c r="M131" s="865"/>
      <c r="N131" s="865"/>
      <c r="O131" s="865"/>
      <c r="P131" s="865"/>
      <c r="Q131" s="865"/>
      <c r="R131" s="865"/>
      <c r="S131" s="865"/>
      <c r="T131" s="865"/>
      <c r="U131" s="865"/>
      <c r="V131" s="865"/>
      <c r="W131" s="865"/>
      <c r="X131" s="865"/>
      <c r="Y131" s="865"/>
      <c r="Z131" s="865"/>
      <c r="AA131" s="865"/>
      <c r="AB131" s="865"/>
      <c r="AC131" s="865"/>
      <c r="AD131" s="865"/>
      <c r="AE131" s="865"/>
      <c r="AF131" s="865"/>
      <c r="AG131" s="889"/>
      <c r="AH131" s="866" t="s">
        <v>1365</v>
      </c>
      <c r="AI131" s="898">
        <f>+AI130/AI127</f>
        <v>0</v>
      </c>
    </row>
    <row r="132" spans="2:36">
      <c r="B132" s="868" t="s">
        <v>1366</v>
      </c>
      <c r="C132" s="876"/>
      <c r="D132" s="869"/>
      <c r="E132" s="869"/>
      <c r="F132" s="869"/>
      <c r="G132" s="869"/>
      <c r="H132" s="869"/>
      <c r="I132" s="869"/>
      <c r="J132" s="869"/>
      <c r="K132" s="869"/>
      <c r="L132" s="869"/>
      <c r="M132" s="869"/>
      <c r="N132" s="869"/>
      <c r="O132" s="869"/>
      <c r="P132" s="869"/>
      <c r="Q132" s="869"/>
      <c r="R132" s="869"/>
      <c r="S132" s="869"/>
      <c r="T132" s="869"/>
      <c r="U132" s="869"/>
      <c r="V132" s="869"/>
      <c r="W132" s="869"/>
      <c r="X132" s="869"/>
      <c r="Y132" s="869"/>
      <c r="Z132" s="869"/>
      <c r="AA132" s="869"/>
      <c r="AB132" s="869"/>
      <c r="AC132" s="869"/>
      <c r="AD132" s="869"/>
      <c r="AE132" s="869"/>
      <c r="AF132" s="869"/>
      <c r="AG132" s="890"/>
      <c r="AH132" s="891" t="s">
        <v>1373</v>
      </c>
      <c r="AI132" s="871" t="str">
        <f>_xlfn.IFS(AI131&gt;=0.285,"OK",AI125&lt;=AI130,"OK",AI125&gt;AI130,"NG")</f>
        <v>NG</v>
      </c>
      <c r="AJ132" s="861" t="str">
        <f>IF(AI132="NG","←月単位未達成","←月単位達成")</f>
        <v>←月単位未達成</v>
      </c>
    </row>
    <row r="133" spans="2:36" ht="13.25" hidden="1" customHeight="1">
      <c r="C133" s="892" t="str">
        <f>IF($C130="","通常",C130)</f>
        <v>通常</v>
      </c>
      <c r="D133" s="892" t="str">
        <f t="shared" ref="D133:AG133" si="72">IF(D130="","通常",D130)</f>
        <v>通常</v>
      </c>
      <c r="E133" s="892" t="str">
        <f t="shared" si="72"/>
        <v>通常</v>
      </c>
      <c r="F133" s="892" t="str">
        <f t="shared" si="72"/>
        <v>通常</v>
      </c>
      <c r="G133" s="892" t="str">
        <f t="shared" si="72"/>
        <v>通常</v>
      </c>
      <c r="H133" s="892" t="str">
        <f t="shared" si="72"/>
        <v>通常</v>
      </c>
      <c r="I133" s="892" t="str">
        <f t="shared" si="72"/>
        <v>通常</v>
      </c>
      <c r="J133" s="892" t="str">
        <f t="shared" si="72"/>
        <v>通常</v>
      </c>
      <c r="K133" s="892" t="str">
        <f t="shared" si="72"/>
        <v>通常</v>
      </c>
      <c r="L133" s="892" t="str">
        <f t="shared" si="72"/>
        <v>通常</v>
      </c>
      <c r="M133" s="892" t="str">
        <f t="shared" si="72"/>
        <v>通常</v>
      </c>
      <c r="N133" s="892" t="str">
        <f t="shared" si="72"/>
        <v>通常</v>
      </c>
      <c r="O133" s="892" t="str">
        <f t="shared" si="72"/>
        <v>通常</v>
      </c>
      <c r="P133" s="892" t="str">
        <f t="shared" si="72"/>
        <v>通常</v>
      </c>
      <c r="Q133" s="892" t="str">
        <f t="shared" si="72"/>
        <v>通常</v>
      </c>
      <c r="R133" s="892" t="str">
        <f t="shared" si="72"/>
        <v>通常</v>
      </c>
      <c r="S133" s="892" t="str">
        <f t="shared" si="72"/>
        <v>通常</v>
      </c>
      <c r="T133" s="892" t="str">
        <f t="shared" si="72"/>
        <v>通常</v>
      </c>
      <c r="U133" s="892" t="str">
        <f t="shared" si="72"/>
        <v>通常</v>
      </c>
      <c r="V133" s="892" t="str">
        <f t="shared" si="72"/>
        <v>通常</v>
      </c>
      <c r="W133" s="892" t="str">
        <f t="shared" si="72"/>
        <v>通常</v>
      </c>
      <c r="X133" s="892" t="str">
        <f t="shared" si="72"/>
        <v>通常</v>
      </c>
      <c r="Y133" s="892" t="str">
        <f t="shared" si="72"/>
        <v>通常</v>
      </c>
      <c r="Z133" s="892" t="str">
        <f t="shared" si="72"/>
        <v>通常</v>
      </c>
      <c r="AA133" s="892" t="str">
        <f t="shared" si="72"/>
        <v>通常</v>
      </c>
      <c r="AB133" s="892" t="str">
        <f t="shared" si="72"/>
        <v>通常</v>
      </c>
      <c r="AC133" s="892" t="str">
        <f t="shared" si="72"/>
        <v>通常</v>
      </c>
      <c r="AD133" s="892" t="str">
        <f t="shared" si="72"/>
        <v>通常</v>
      </c>
      <c r="AE133" s="892" t="str">
        <f t="shared" si="72"/>
        <v>冬休</v>
      </c>
      <c r="AF133" s="892" t="str">
        <f t="shared" si="72"/>
        <v>冬休</v>
      </c>
      <c r="AG133" s="892" t="str">
        <f t="shared" si="72"/>
        <v>冬休</v>
      </c>
      <c r="AI133" s="863"/>
      <c r="AJ133" s="861"/>
    </row>
    <row r="134" spans="2:36" ht="13.25" hidden="1" customHeight="1">
      <c r="C134" s="892" t="str">
        <f>IF(C130="","通常実績",C130)</f>
        <v>通常実績</v>
      </c>
      <c r="D134" s="892" t="str">
        <f t="shared" ref="D134:AG134" si="73">IF(D130="","通常実績",D130)</f>
        <v>通常実績</v>
      </c>
      <c r="E134" s="892" t="str">
        <f t="shared" si="73"/>
        <v>通常実績</v>
      </c>
      <c r="F134" s="892" t="str">
        <f t="shared" si="73"/>
        <v>通常実績</v>
      </c>
      <c r="G134" s="892" t="str">
        <f t="shared" si="73"/>
        <v>通常実績</v>
      </c>
      <c r="H134" s="892" t="str">
        <f t="shared" si="73"/>
        <v>通常実績</v>
      </c>
      <c r="I134" s="892" t="str">
        <f t="shared" si="73"/>
        <v>通常実績</v>
      </c>
      <c r="J134" s="892" t="str">
        <f t="shared" si="73"/>
        <v>通常実績</v>
      </c>
      <c r="K134" s="892" t="str">
        <f t="shared" si="73"/>
        <v>通常実績</v>
      </c>
      <c r="L134" s="892" t="str">
        <f t="shared" si="73"/>
        <v>通常実績</v>
      </c>
      <c r="M134" s="892" t="str">
        <f t="shared" si="73"/>
        <v>通常実績</v>
      </c>
      <c r="N134" s="892" t="str">
        <f t="shared" si="73"/>
        <v>通常実績</v>
      </c>
      <c r="O134" s="892" t="str">
        <f t="shared" si="73"/>
        <v>通常実績</v>
      </c>
      <c r="P134" s="892" t="str">
        <f t="shared" si="73"/>
        <v>通常実績</v>
      </c>
      <c r="Q134" s="892" t="str">
        <f t="shared" si="73"/>
        <v>通常実績</v>
      </c>
      <c r="R134" s="892" t="str">
        <f t="shared" si="73"/>
        <v>通常実績</v>
      </c>
      <c r="S134" s="892" t="str">
        <f t="shared" si="73"/>
        <v>通常実績</v>
      </c>
      <c r="T134" s="892" t="str">
        <f t="shared" si="73"/>
        <v>通常実績</v>
      </c>
      <c r="U134" s="892" t="str">
        <f t="shared" si="73"/>
        <v>通常実績</v>
      </c>
      <c r="V134" s="892" t="str">
        <f t="shared" si="73"/>
        <v>通常実績</v>
      </c>
      <c r="W134" s="892" t="str">
        <f t="shared" si="73"/>
        <v>通常実績</v>
      </c>
      <c r="X134" s="892" t="str">
        <f t="shared" si="73"/>
        <v>通常実績</v>
      </c>
      <c r="Y134" s="892" t="str">
        <f t="shared" si="73"/>
        <v>通常実績</v>
      </c>
      <c r="Z134" s="892" t="str">
        <f t="shared" si="73"/>
        <v>通常実績</v>
      </c>
      <c r="AA134" s="892" t="str">
        <f t="shared" si="73"/>
        <v>通常実績</v>
      </c>
      <c r="AB134" s="892" t="str">
        <f t="shared" si="73"/>
        <v>通常実績</v>
      </c>
      <c r="AC134" s="892" t="str">
        <f t="shared" si="73"/>
        <v>通常実績</v>
      </c>
      <c r="AD134" s="892" t="str">
        <f t="shared" si="73"/>
        <v>通常実績</v>
      </c>
      <c r="AE134" s="892" t="str">
        <f t="shared" si="73"/>
        <v>冬休</v>
      </c>
      <c r="AF134" s="892" t="str">
        <f t="shared" si="73"/>
        <v>冬休</v>
      </c>
      <c r="AG134" s="892" t="str">
        <f t="shared" si="73"/>
        <v>冬休</v>
      </c>
      <c r="AI134" s="863"/>
      <c r="AJ134" s="861"/>
    </row>
    <row r="135" spans="2:36" ht="20" customHeight="1"/>
    <row r="136" spans="2:36" ht="13.25" hidden="1" customHeight="1">
      <c r="C136" s="832">
        <f>YEAR(C139)</f>
        <v>2027</v>
      </c>
      <c r="D136" s="832">
        <f>MONTH(C139)</f>
        <v>1</v>
      </c>
    </row>
    <row r="137" spans="2:36">
      <c r="B137" s="878" t="s">
        <v>1352</v>
      </c>
      <c r="C137" s="2436">
        <f>C139</f>
        <v>46388</v>
      </c>
      <c r="D137" s="2437"/>
      <c r="E137" s="2437"/>
      <c r="F137" s="2437"/>
      <c r="G137" s="2437"/>
      <c r="H137" s="2437"/>
      <c r="I137" s="2437"/>
      <c r="J137" s="2437"/>
      <c r="K137" s="2437"/>
      <c r="L137" s="2437"/>
      <c r="M137" s="2437"/>
      <c r="N137" s="2437"/>
      <c r="O137" s="2437"/>
      <c r="P137" s="2437"/>
      <c r="Q137" s="2437"/>
      <c r="R137" s="2437"/>
      <c r="S137" s="2437"/>
      <c r="T137" s="2437"/>
      <c r="U137" s="2437"/>
      <c r="V137" s="2437"/>
      <c r="W137" s="2437"/>
      <c r="X137" s="2437"/>
      <c r="Y137" s="2437"/>
      <c r="Z137" s="2437"/>
      <c r="AA137" s="2437"/>
      <c r="AB137" s="2437"/>
      <c r="AC137" s="2437"/>
      <c r="AD137" s="2437"/>
      <c r="AE137" s="2437"/>
      <c r="AF137" s="2437"/>
      <c r="AG137" s="2437"/>
      <c r="AH137" s="2437"/>
      <c r="AI137" s="2438"/>
    </row>
    <row r="138" spans="2:36" ht="13.25" hidden="1" customHeight="1">
      <c r="B138" s="893"/>
      <c r="C138" s="854">
        <f>DATE($C136,$D136,1)</f>
        <v>46388</v>
      </c>
      <c r="D138" s="854">
        <f t="shared" ref="D138:AG138" si="74">C138+1</f>
        <v>46389</v>
      </c>
      <c r="E138" s="854">
        <f t="shared" si="74"/>
        <v>46390</v>
      </c>
      <c r="F138" s="854">
        <f t="shared" si="74"/>
        <v>46391</v>
      </c>
      <c r="G138" s="854">
        <f t="shared" si="74"/>
        <v>46392</v>
      </c>
      <c r="H138" s="854">
        <f t="shared" si="74"/>
        <v>46393</v>
      </c>
      <c r="I138" s="854">
        <f t="shared" si="74"/>
        <v>46394</v>
      </c>
      <c r="J138" s="854">
        <f t="shared" si="74"/>
        <v>46395</v>
      </c>
      <c r="K138" s="854">
        <f t="shared" si="74"/>
        <v>46396</v>
      </c>
      <c r="L138" s="854">
        <f t="shared" si="74"/>
        <v>46397</v>
      </c>
      <c r="M138" s="854">
        <f t="shared" si="74"/>
        <v>46398</v>
      </c>
      <c r="N138" s="854">
        <f t="shared" si="74"/>
        <v>46399</v>
      </c>
      <c r="O138" s="854">
        <f t="shared" si="74"/>
        <v>46400</v>
      </c>
      <c r="P138" s="854">
        <f t="shared" si="74"/>
        <v>46401</v>
      </c>
      <c r="Q138" s="854">
        <f t="shared" si="74"/>
        <v>46402</v>
      </c>
      <c r="R138" s="854">
        <f t="shared" si="74"/>
        <v>46403</v>
      </c>
      <c r="S138" s="854">
        <f t="shared" si="74"/>
        <v>46404</v>
      </c>
      <c r="T138" s="854">
        <f t="shared" si="74"/>
        <v>46405</v>
      </c>
      <c r="U138" s="854">
        <f t="shared" si="74"/>
        <v>46406</v>
      </c>
      <c r="V138" s="854">
        <f t="shared" si="74"/>
        <v>46407</v>
      </c>
      <c r="W138" s="854">
        <f t="shared" si="74"/>
        <v>46408</v>
      </c>
      <c r="X138" s="854">
        <f t="shared" si="74"/>
        <v>46409</v>
      </c>
      <c r="Y138" s="854">
        <f t="shared" si="74"/>
        <v>46410</v>
      </c>
      <c r="Z138" s="854">
        <f t="shared" si="74"/>
        <v>46411</v>
      </c>
      <c r="AA138" s="854">
        <f t="shared" si="74"/>
        <v>46412</v>
      </c>
      <c r="AB138" s="854">
        <f t="shared" si="74"/>
        <v>46413</v>
      </c>
      <c r="AC138" s="854">
        <f t="shared" si="74"/>
        <v>46414</v>
      </c>
      <c r="AD138" s="854">
        <f t="shared" si="74"/>
        <v>46415</v>
      </c>
      <c r="AE138" s="854">
        <f t="shared" si="74"/>
        <v>46416</v>
      </c>
      <c r="AF138" s="854">
        <f t="shared" si="74"/>
        <v>46417</v>
      </c>
      <c r="AG138" s="854">
        <f t="shared" si="74"/>
        <v>46418</v>
      </c>
      <c r="AH138" s="894"/>
      <c r="AI138" s="895"/>
    </row>
    <row r="139" spans="2:36">
      <c r="B139" s="896" t="s">
        <v>1353</v>
      </c>
      <c r="C139" s="1095">
        <f>IF(EDATE(C124,1)&gt;$G$8,"",EDATE(C124,1))</f>
        <v>46388</v>
      </c>
      <c r="D139" s="1091">
        <f t="shared" ref="D139:AG139" si="75">IF(D138&gt;$G$8,"",IF(C139=EOMONTH(DATE($C136,$D136,1),0),"",IF(C139="","",C139+1)))</f>
        <v>46389</v>
      </c>
      <c r="E139" s="1091">
        <f t="shared" si="75"/>
        <v>46390</v>
      </c>
      <c r="F139" s="1091">
        <f t="shared" si="75"/>
        <v>46391</v>
      </c>
      <c r="G139" s="1091">
        <f t="shared" si="75"/>
        <v>46392</v>
      </c>
      <c r="H139" s="1091">
        <f t="shared" si="75"/>
        <v>46393</v>
      </c>
      <c r="I139" s="1091">
        <f t="shared" si="75"/>
        <v>46394</v>
      </c>
      <c r="J139" s="1091">
        <f t="shared" si="75"/>
        <v>46395</v>
      </c>
      <c r="K139" s="1091">
        <f t="shared" si="75"/>
        <v>46396</v>
      </c>
      <c r="L139" s="1091">
        <f t="shared" si="75"/>
        <v>46397</v>
      </c>
      <c r="M139" s="1091">
        <f t="shared" si="75"/>
        <v>46398</v>
      </c>
      <c r="N139" s="1091">
        <f t="shared" si="75"/>
        <v>46399</v>
      </c>
      <c r="O139" s="1091">
        <f t="shared" si="75"/>
        <v>46400</v>
      </c>
      <c r="P139" s="1091">
        <f t="shared" si="75"/>
        <v>46401</v>
      </c>
      <c r="Q139" s="1091">
        <f t="shared" si="75"/>
        <v>46402</v>
      </c>
      <c r="R139" s="1091">
        <f t="shared" si="75"/>
        <v>46403</v>
      </c>
      <c r="S139" s="1091">
        <f t="shared" si="75"/>
        <v>46404</v>
      </c>
      <c r="T139" s="1091">
        <f t="shared" si="75"/>
        <v>46405</v>
      </c>
      <c r="U139" s="1091">
        <f t="shared" si="75"/>
        <v>46406</v>
      </c>
      <c r="V139" s="1091">
        <f t="shared" si="75"/>
        <v>46407</v>
      </c>
      <c r="W139" s="1091">
        <f t="shared" si="75"/>
        <v>46408</v>
      </c>
      <c r="X139" s="1091">
        <f t="shared" si="75"/>
        <v>46409</v>
      </c>
      <c r="Y139" s="1091">
        <f t="shared" si="75"/>
        <v>46410</v>
      </c>
      <c r="Z139" s="1091">
        <f t="shared" si="75"/>
        <v>46411</v>
      </c>
      <c r="AA139" s="1091">
        <f t="shared" si="75"/>
        <v>46412</v>
      </c>
      <c r="AB139" s="1091">
        <f t="shared" si="75"/>
        <v>46413</v>
      </c>
      <c r="AC139" s="1091">
        <f t="shared" si="75"/>
        <v>46414</v>
      </c>
      <c r="AD139" s="1091">
        <f t="shared" si="75"/>
        <v>46415</v>
      </c>
      <c r="AE139" s="1091">
        <f t="shared" si="75"/>
        <v>46416</v>
      </c>
      <c r="AF139" s="1091">
        <f t="shared" si="75"/>
        <v>46417</v>
      </c>
      <c r="AG139" s="1091">
        <f t="shared" si="75"/>
        <v>46418</v>
      </c>
      <c r="AH139" s="855" t="s">
        <v>1372</v>
      </c>
      <c r="AI139" s="856">
        <f>+COUNTIFS(C140:AG140,"土",C144:AG144,"")+COUNTIFS(C140:AG140,"日",C144:AG144,"")</f>
        <v>8</v>
      </c>
    </row>
    <row r="140" spans="2:36">
      <c r="B140" s="852" t="s">
        <v>1355</v>
      </c>
      <c r="C140" s="1092" t="str">
        <f>IFERROR(TEXT(WEEKDAY(+C139),"aaa"),"")</f>
        <v>金</v>
      </c>
      <c r="D140" s="1092" t="str">
        <f t="shared" ref="D140:AG140" si="76">IFERROR(TEXT(WEEKDAY(+D139),"aaa"),"")</f>
        <v>土</v>
      </c>
      <c r="E140" s="1092" t="str">
        <f t="shared" si="76"/>
        <v>日</v>
      </c>
      <c r="F140" s="1092" t="str">
        <f t="shared" si="76"/>
        <v>月</v>
      </c>
      <c r="G140" s="1092" t="str">
        <f t="shared" si="76"/>
        <v>火</v>
      </c>
      <c r="H140" s="1092" t="str">
        <f t="shared" si="76"/>
        <v>水</v>
      </c>
      <c r="I140" s="1092" t="str">
        <f t="shared" si="76"/>
        <v>木</v>
      </c>
      <c r="J140" s="1092" t="str">
        <f t="shared" si="76"/>
        <v>金</v>
      </c>
      <c r="K140" s="1092" t="str">
        <f t="shared" si="76"/>
        <v>土</v>
      </c>
      <c r="L140" s="1092" t="str">
        <f t="shared" si="76"/>
        <v>日</v>
      </c>
      <c r="M140" s="1092" t="str">
        <f t="shared" si="76"/>
        <v>月</v>
      </c>
      <c r="N140" s="1092" t="str">
        <f t="shared" si="76"/>
        <v>火</v>
      </c>
      <c r="O140" s="1092" t="str">
        <f t="shared" si="76"/>
        <v>水</v>
      </c>
      <c r="P140" s="1092" t="str">
        <f t="shared" si="76"/>
        <v>木</v>
      </c>
      <c r="Q140" s="1092" t="str">
        <f t="shared" si="76"/>
        <v>金</v>
      </c>
      <c r="R140" s="1092" t="str">
        <f t="shared" si="76"/>
        <v>土</v>
      </c>
      <c r="S140" s="1092" t="str">
        <f t="shared" si="76"/>
        <v>日</v>
      </c>
      <c r="T140" s="1092" t="str">
        <f t="shared" si="76"/>
        <v>月</v>
      </c>
      <c r="U140" s="1092" t="str">
        <f t="shared" si="76"/>
        <v>火</v>
      </c>
      <c r="V140" s="1092" t="str">
        <f t="shared" si="76"/>
        <v>水</v>
      </c>
      <c r="W140" s="1092" t="str">
        <f t="shared" si="76"/>
        <v>木</v>
      </c>
      <c r="X140" s="1092" t="str">
        <f t="shared" si="76"/>
        <v>金</v>
      </c>
      <c r="Y140" s="1092" t="str">
        <f t="shared" si="76"/>
        <v>土</v>
      </c>
      <c r="Z140" s="1092" t="str">
        <f t="shared" si="76"/>
        <v>日</v>
      </c>
      <c r="AA140" s="1092" t="str">
        <f t="shared" si="76"/>
        <v>月</v>
      </c>
      <c r="AB140" s="1092" t="str">
        <f t="shared" si="76"/>
        <v>火</v>
      </c>
      <c r="AC140" s="1092" t="str">
        <f t="shared" si="76"/>
        <v>水</v>
      </c>
      <c r="AD140" s="1092" t="str">
        <f t="shared" si="76"/>
        <v>木</v>
      </c>
      <c r="AE140" s="1092" t="str">
        <f t="shared" si="76"/>
        <v>金</v>
      </c>
      <c r="AF140" s="1092" t="str">
        <f t="shared" si="76"/>
        <v>土</v>
      </c>
      <c r="AG140" s="1092" t="str">
        <f t="shared" si="76"/>
        <v>日</v>
      </c>
      <c r="AH140" s="855" t="s">
        <v>1356</v>
      </c>
      <c r="AI140" s="856">
        <f>+COUNTIF(C144:AG144,"夏休")+COUNTIF(C144:AG144,"冬休")+COUNTIF(C144:AG144,"中止")</f>
        <v>3</v>
      </c>
    </row>
    <row r="141" spans="2:36" ht="13.5" customHeight="1">
      <c r="B141" s="2427" t="s">
        <v>1357</v>
      </c>
      <c r="C141" s="2439"/>
      <c r="D141" s="2424"/>
      <c r="E141" s="2424"/>
      <c r="F141" s="2424"/>
      <c r="G141" s="2424"/>
      <c r="H141" s="2424"/>
      <c r="I141" s="2424"/>
      <c r="J141" s="2424"/>
      <c r="K141" s="2424"/>
      <c r="L141" s="2424"/>
      <c r="M141" s="2424"/>
      <c r="N141" s="2424"/>
      <c r="O141" s="2424"/>
      <c r="P141" s="2424"/>
      <c r="Q141" s="2424"/>
      <c r="R141" s="2424"/>
      <c r="S141" s="2424"/>
      <c r="T141" s="2424"/>
      <c r="U141" s="2424"/>
      <c r="V141" s="2424"/>
      <c r="W141" s="2424"/>
      <c r="X141" s="2424"/>
      <c r="Y141" s="2424"/>
      <c r="Z141" s="2424"/>
      <c r="AA141" s="2424"/>
      <c r="AB141" s="2424"/>
      <c r="AC141" s="2424"/>
      <c r="AD141" s="2450"/>
      <c r="AE141" s="2450"/>
      <c r="AF141" s="2424"/>
      <c r="AG141" s="2453"/>
      <c r="AH141" s="857" t="s">
        <v>1358</v>
      </c>
      <c r="AI141" s="886">
        <f>COUNT(C139:AG139)-AI140</f>
        <v>28</v>
      </c>
    </row>
    <row r="142" spans="2:36" ht="13.5" customHeight="1">
      <c r="B142" s="2428"/>
      <c r="C142" s="2440"/>
      <c r="D142" s="2425"/>
      <c r="E142" s="2425"/>
      <c r="F142" s="2425"/>
      <c r="G142" s="2425"/>
      <c r="H142" s="2425"/>
      <c r="I142" s="2425"/>
      <c r="J142" s="2425"/>
      <c r="K142" s="2425"/>
      <c r="L142" s="2425"/>
      <c r="M142" s="2425"/>
      <c r="N142" s="2425"/>
      <c r="O142" s="2425"/>
      <c r="P142" s="2425"/>
      <c r="Q142" s="2425"/>
      <c r="R142" s="2425"/>
      <c r="S142" s="2425"/>
      <c r="T142" s="2425"/>
      <c r="U142" s="2425"/>
      <c r="V142" s="2425"/>
      <c r="W142" s="2425"/>
      <c r="X142" s="2425"/>
      <c r="Y142" s="2425"/>
      <c r="Z142" s="2425"/>
      <c r="AA142" s="2425"/>
      <c r="AB142" s="2425"/>
      <c r="AC142" s="2425"/>
      <c r="AD142" s="2451"/>
      <c r="AE142" s="2451"/>
      <c r="AF142" s="2425"/>
      <c r="AG142" s="2454"/>
      <c r="AH142" s="857" t="s">
        <v>1359</v>
      </c>
      <c r="AI142" s="860">
        <f>+COUNTIF(C145:AG145,"休")</f>
        <v>0</v>
      </c>
      <c r="AJ142" s="861" t="str">
        <f>IF(AI143&gt;0.285,"",IF(AI142&lt;AI139,"←計画日数が足りません",""))</f>
        <v>←計画日数が足りません</v>
      </c>
    </row>
    <row r="143" spans="2:36" ht="13.5" customHeight="1">
      <c r="B143" s="2429"/>
      <c r="C143" s="2441"/>
      <c r="D143" s="2426"/>
      <c r="E143" s="2426"/>
      <c r="F143" s="2426"/>
      <c r="G143" s="2426"/>
      <c r="H143" s="2426"/>
      <c r="I143" s="2426"/>
      <c r="J143" s="2426"/>
      <c r="K143" s="2426"/>
      <c r="L143" s="2426"/>
      <c r="M143" s="2426"/>
      <c r="N143" s="2426"/>
      <c r="O143" s="2426"/>
      <c r="P143" s="2426"/>
      <c r="Q143" s="2426"/>
      <c r="R143" s="2426"/>
      <c r="S143" s="2426"/>
      <c r="T143" s="2426"/>
      <c r="U143" s="2426"/>
      <c r="V143" s="2426"/>
      <c r="W143" s="2426"/>
      <c r="X143" s="2426"/>
      <c r="Y143" s="2426"/>
      <c r="Z143" s="2426"/>
      <c r="AA143" s="2426"/>
      <c r="AB143" s="2426"/>
      <c r="AC143" s="2426"/>
      <c r="AD143" s="2452"/>
      <c r="AE143" s="2452"/>
      <c r="AF143" s="2426"/>
      <c r="AG143" s="2455"/>
      <c r="AH143" s="857" t="s">
        <v>1360</v>
      </c>
      <c r="AI143" s="897">
        <f>+AI142/AI141</f>
        <v>0</v>
      </c>
    </row>
    <row r="144" spans="2:36">
      <c r="B144" s="864" t="s">
        <v>1361</v>
      </c>
      <c r="C144" s="875" t="s">
        <v>1643</v>
      </c>
      <c r="D144" s="865" t="s">
        <v>1643</v>
      </c>
      <c r="E144" s="865" t="s">
        <v>1643</v>
      </c>
      <c r="F144" s="865"/>
      <c r="G144" s="865"/>
      <c r="H144" s="865"/>
      <c r="I144" s="865"/>
      <c r="J144" s="865"/>
      <c r="K144" s="865"/>
      <c r="L144" s="865"/>
      <c r="M144" s="865"/>
      <c r="N144" s="865"/>
      <c r="O144" s="865"/>
      <c r="P144" s="865"/>
      <c r="Q144" s="865"/>
      <c r="R144" s="865"/>
      <c r="S144" s="865"/>
      <c r="T144" s="865"/>
      <c r="U144" s="865"/>
      <c r="V144" s="865"/>
      <c r="W144" s="865"/>
      <c r="X144" s="865"/>
      <c r="Y144" s="865"/>
      <c r="Z144" s="865"/>
      <c r="AA144" s="865"/>
      <c r="AB144" s="865"/>
      <c r="AC144" s="865"/>
      <c r="AD144" s="887"/>
      <c r="AE144" s="887"/>
      <c r="AF144" s="865"/>
      <c r="AG144" s="888"/>
      <c r="AH144" s="857" t="s">
        <v>1362</v>
      </c>
      <c r="AI144" s="860">
        <f>+COUNTIF(C146:AG146,"*休")</f>
        <v>0</v>
      </c>
    </row>
    <row r="145" spans="2:36">
      <c r="B145" s="852" t="s">
        <v>1364</v>
      </c>
      <c r="C145" s="875"/>
      <c r="D145" s="865"/>
      <c r="E145" s="865"/>
      <c r="F145" s="865"/>
      <c r="G145" s="865"/>
      <c r="H145" s="865"/>
      <c r="I145" s="865"/>
      <c r="J145" s="865"/>
      <c r="K145" s="865"/>
      <c r="L145" s="865"/>
      <c r="M145" s="865"/>
      <c r="N145" s="865"/>
      <c r="O145" s="865"/>
      <c r="P145" s="865"/>
      <c r="Q145" s="865"/>
      <c r="R145" s="865"/>
      <c r="S145" s="865"/>
      <c r="T145" s="865"/>
      <c r="U145" s="865"/>
      <c r="V145" s="865"/>
      <c r="W145" s="865"/>
      <c r="X145" s="865"/>
      <c r="Y145" s="865"/>
      <c r="Z145" s="865"/>
      <c r="AA145" s="865"/>
      <c r="AB145" s="865"/>
      <c r="AC145" s="865"/>
      <c r="AD145" s="865"/>
      <c r="AE145" s="865"/>
      <c r="AF145" s="865"/>
      <c r="AG145" s="889"/>
      <c r="AH145" s="866" t="s">
        <v>1365</v>
      </c>
      <c r="AI145" s="898">
        <f>+AI144/AI141</f>
        <v>0</v>
      </c>
    </row>
    <row r="146" spans="2:36">
      <c r="B146" s="868" t="s">
        <v>1366</v>
      </c>
      <c r="C146" s="876"/>
      <c r="D146" s="869"/>
      <c r="E146" s="869"/>
      <c r="F146" s="869"/>
      <c r="G146" s="869"/>
      <c r="H146" s="869"/>
      <c r="I146" s="869"/>
      <c r="J146" s="869"/>
      <c r="K146" s="869"/>
      <c r="L146" s="869"/>
      <c r="M146" s="869"/>
      <c r="N146" s="869"/>
      <c r="O146" s="869"/>
      <c r="P146" s="869"/>
      <c r="Q146" s="869"/>
      <c r="R146" s="869"/>
      <c r="S146" s="869"/>
      <c r="T146" s="869"/>
      <c r="U146" s="869"/>
      <c r="V146" s="869"/>
      <c r="W146" s="869"/>
      <c r="X146" s="869"/>
      <c r="Y146" s="869"/>
      <c r="Z146" s="869"/>
      <c r="AA146" s="869"/>
      <c r="AB146" s="869"/>
      <c r="AC146" s="869"/>
      <c r="AD146" s="869"/>
      <c r="AE146" s="869"/>
      <c r="AF146" s="869"/>
      <c r="AG146" s="890"/>
      <c r="AH146" s="891" t="s">
        <v>1373</v>
      </c>
      <c r="AI146" s="871" t="str">
        <f>_xlfn.IFS(AI145&gt;=0.285,"OK",AI139&lt;=AI144,"OK",AI139&gt;AI144,"NG")</f>
        <v>NG</v>
      </c>
      <c r="AJ146" s="861" t="str">
        <f>IF(AI146="NG","←月単位未達成","←月単位達成")</f>
        <v>←月単位未達成</v>
      </c>
    </row>
    <row r="147" spans="2:36" ht="13.25" hidden="1" customHeight="1">
      <c r="C147" s="892" t="str">
        <f>IF($C144="","通常",C144)</f>
        <v>冬休</v>
      </c>
      <c r="D147" s="892" t="str">
        <f t="shared" ref="D147:AG147" si="77">IF(D144="","通常",D144)</f>
        <v>冬休</v>
      </c>
      <c r="E147" s="892" t="str">
        <f t="shared" si="77"/>
        <v>冬休</v>
      </c>
      <c r="F147" s="892" t="str">
        <f t="shared" si="77"/>
        <v>通常</v>
      </c>
      <c r="G147" s="892" t="str">
        <f t="shared" si="77"/>
        <v>通常</v>
      </c>
      <c r="H147" s="892" t="str">
        <f t="shared" si="77"/>
        <v>通常</v>
      </c>
      <c r="I147" s="892" t="str">
        <f t="shared" si="77"/>
        <v>通常</v>
      </c>
      <c r="J147" s="892" t="str">
        <f t="shared" si="77"/>
        <v>通常</v>
      </c>
      <c r="K147" s="892" t="str">
        <f t="shared" si="77"/>
        <v>通常</v>
      </c>
      <c r="L147" s="892" t="str">
        <f t="shared" si="77"/>
        <v>通常</v>
      </c>
      <c r="M147" s="892" t="str">
        <f t="shared" si="77"/>
        <v>通常</v>
      </c>
      <c r="N147" s="892" t="str">
        <f t="shared" si="77"/>
        <v>通常</v>
      </c>
      <c r="O147" s="892" t="str">
        <f t="shared" si="77"/>
        <v>通常</v>
      </c>
      <c r="P147" s="892" t="str">
        <f t="shared" si="77"/>
        <v>通常</v>
      </c>
      <c r="Q147" s="892" t="str">
        <f t="shared" si="77"/>
        <v>通常</v>
      </c>
      <c r="R147" s="892" t="str">
        <f t="shared" si="77"/>
        <v>通常</v>
      </c>
      <c r="S147" s="892" t="str">
        <f t="shared" si="77"/>
        <v>通常</v>
      </c>
      <c r="T147" s="892" t="str">
        <f t="shared" si="77"/>
        <v>通常</v>
      </c>
      <c r="U147" s="892" t="str">
        <f t="shared" si="77"/>
        <v>通常</v>
      </c>
      <c r="V147" s="892" t="str">
        <f t="shared" si="77"/>
        <v>通常</v>
      </c>
      <c r="W147" s="892" t="str">
        <f t="shared" si="77"/>
        <v>通常</v>
      </c>
      <c r="X147" s="892" t="str">
        <f t="shared" si="77"/>
        <v>通常</v>
      </c>
      <c r="Y147" s="892" t="str">
        <f t="shared" si="77"/>
        <v>通常</v>
      </c>
      <c r="Z147" s="892" t="str">
        <f t="shared" si="77"/>
        <v>通常</v>
      </c>
      <c r="AA147" s="892" t="str">
        <f t="shared" si="77"/>
        <v>通常</v>
      </c>
      <c r="AB147" s="892" t="str">
        <f t="shared" si="77"/>
        <v>通常</v>
      </c>
      <c r="AC147" s="892" t="str">
        <f t="shared" si="77"/>
        <v>通常</v>
      </c>
      <c r="AD147" s="892" t="str">
        <f t="shared" si="77"/>
        <v>通常</v>
      </c>
      <c r="AE147" s="892" t="str">
        <f t="shared" si="77"/>
        <v>通常</v>
      </c>
      <c r="AF147" s="892" t="str">
        <f t="shared" si="77"/>
        <v>通常</v>
      </c>
      <c r="AG147" s="892" t="str">
        <f t="shared" si="77"/>
        <v>通常</v>
      </c>
      <c r="AI147" s="863"/>
      <c r="AJ147" s="861"/>
    </row>
    <row r="148" spans="2:36" ht="13.25" hidden="1" customHeight="1">
      <c r="C148" s="892" t="str">
        <f>IF(C144="","通常実績",C144)</f>
        <v>冬休</v>
      </c>
      <c r="D148" s="892" t="str">
        <f t="shared" ref="D148:AG148" si="78">IF(D144="","通常実績",D144)</f>
        <v>冬休</v>
      </c>
      <c r="E148" s="892" t="str">
        <f t="shared" si="78"/>
        <v>冬休</v>
      </c>
      <c r="F148" s="892" t="str">
        <f t="shared" si="78"/>
        <v>通常実績</v>
      </c>
      <c r="G148" s="892" t="str">
        <f t="shared" si="78"/>
        <v>通常実績</v>
      </c>
      <c r="H148" s="892" t="str">
        <f t="shared" si="78"/>
        <v>通常実績</v>
      </c>
      <c r="I148" s="892" t="str">
        <f t="shared" si="78"/>
        <v>通常実績</v>
      </c>
      <c r="J148" s="892" t="str">
        <f t="shared" si="78"/>
        <v>通常実績</v>
      </c>
      <c r="K148" s="892" t="str">
        <f t="shared" si="78"/>
        <v>通常実績</v>
      </c>
      <c r="L148" s="892" t="str">
        <f t="shared" si="78"/>
        <v>通常実績</v>
      </c>
      <c r="M148" s="892" t="str">
        <f t="shared" si="78"/>
        <v>通常実績</v>
      </c>
      <c r="N148" s="892" t="str">
        <f t="shared" si="78"/>
        <v>通常実績</v>
      </c>
      <c r="O148" s="892" t="str">
        <f t="shared" si="78"/>
        <v>通常実績</v>
      </c>
      <c r="P148" s="892" t="str">
        <f t="shared" si="78"/>
        <v>通常実績</v>
      </c>
      <c r="Q148" s="892" t="str">
        <f t="shared" si="78"/>
        <v>通常実績</v>
      </c>
      <c r="R148" s="892" t="str">
        <f t="shared" si="78"/>
        <v>通常実績</v>
      </c>
      <c r="S148" s="892" t="str">
        <f t="shared" si="78"/>
        <v>通常実績</v>
      </c>
      <c r="T148" s="892" t="str">
        <f t="shared" si="78"/>
        <v>通常実績</v>
      </c>
      <c r="U148" s="892" t="str">
        <f t="shared" si="78"/>
        <v>通常実績</v>
      </c>
      <c r="V148" s="892" t="str">
        <f t="shared" si="78"/>
        <v>通常実績</v>
      </c>
      <c r="W148" s="892" t="str">
        <f t="shared" si="78"/>
        <v>通常実績</v>
      </c>
      <c r="X148" s="892" t="str">
        <f t="shared" si="78"/>
        <v>通常実績</v>
      </c>
      <c r="Y148" s="892" t="str">
        <f t="shared" si="78"/>
        <v>通常実績</v>
      </c>
      <c r="Z148" s="892" t="str">
        <f t="shared" si="78"/>
        <v>通常実績</v>
      </c>
      <c r="AA148" s="892" t="str">
        <f t="shared" si="78"/>
        <v>通常実績</v>
      </c>
      <c r="AB148" s="892" t="str">
        <f t="shared" si="78"/>
        <v>通常実績</v>
      </c>
      <c r="AC148" s="892" t="str">
        <f t="shared" si="78"/>
        <v>通常実績</v>
      </c>
      <c r="AD148" s="892" t="str">
        <f t="shared" si="78"/>
        <v>通常実績</v>
      </c>
      <c r="AE148" s="892" t="str">
        <f t="shared" si="78"/>
        <v>通常実績</v>
      </c>
      <c r="AF148" s="892" t="str">
        <f t="shared" si="78"/>
        <v>通常実績</v>
      </c>
      <c r="AG148" s="892" t="str">
        <f t="shared" si="78"/>
        <v>通常実績</v>
      </c>
      <c r="AI148" s="863"/>
      <c r="AJ148" s="861"/>
    </row>
    <row r="149" spans="2:36" ht="20" customHeight="1"/>
    <row r="150" spans="2:36" ht="13.25" hidden="1" customHeight="1">
      <c r="C150" s="832">
        <f>YEAR(C153)</f>
        <v>2027</v>
      </c>
      <c r="D150" s="832">
        <f>MONTH(C153)</f>
        <v>2</v>
      </c>
    </row>
    <row r="151" spans="2:36">
      <c r="B151" s="878" t="s">
        <v>1352</v>
      </c>
      <c r="C151" s="2436">
        <f>C153</f>
        <v>46419</v>
      </c>
      <c r="D151" s="2437"/>
      <c r="E151" s="2437"/>
      <c r="F151" s="2437"/>
      <c r="G151" s="2437"/>
      <c r="H151" s="2437"/>
      <c r="I151" s="2437"/>
      <c r="J151" s="2437"/>
      <c r="K151" s="2437"/>
      <c r="L151" s="2437"/>
      <c r="M151" s="2437"/>
      <c r="N151" s="2437"/>
      <c r="O151" s="2437"/>
      <c r="P151" s="2437"/>
      <c r="Q151" s="2437"/>
      <c r="R151" s="2437"/>
      <c r="S151" s="2437"/>
      <c r="T151" s="2437"/>
      <c r="U151" s="2437"/>
      <c r="V151" s="2437"/>
      <c r="W151" s="2437"/>
      <c r="X151" s="2437"/>
      <c r="Y151" s="2437"/>
      <c r="Z151" s="2437"/>
      <c r="AA151" s="2437"/>
      <c r="AB151" s="2437"/>
      <c r="AC151" s="2437"/>
      <c r="AD151" s="2437"/>
      <c r="AE151" s="2437"/>
      <c r="AF151" s="2437"/>
      <c r="AG151" s="2437"/>
      <c r="AH151" s="2437"/>
      <c r="AI151" s="2438"/>
    </row>
    <row r="152" spans="2:36" ht="13.25" hidden="1" customHeight="1">
      <c r="B152" s="893"/>
      <c r="C152" s="854">
        <f>DATE($C150,$D150,1)</f>
        <v>46419</v>
      </c>
      <c r="D152" s="854">
        <f t="shared" ref="D152:AG152" si="79">C152+1</f>
        <v>46420</v>
      </c>
      <c r="E152" s="854">
        <f t="shared" si="79"/>
        <v>46421</v>
      </c>
      <c r="F152" s="854">
        <f t="shared" si="79"/>
        <v>46422</v>
      </c>
      <c r="G152" s="854">
        <f t="shared" si="79"/>
        <v>46423</v>
      </c>
      <c r="H152" s="854">
        <f t="shared" si="79"/>
        <v>46424</v>
      </c>
      <c r="I152" s="854">
        <f t="shared" si="79"/>
        <v>46425</v>
      </c>
      <c r="J152" s="854">
        <f t="shared" si="79"/>
        <v>46426</v>
      </c>
      <c r="K152" s="854">
        <f t="shared" si="79"/>
        <v>46427</v>
      </c>
      <c r="L152" s="854">
        <f t="shared" si="79"/>
        <v>46428</v>
      </c>
      <c r="M152" s="854">
        <f t="shared" si="79"/>
        <v>46429</v>
      </c>
      <c r="N152" s="854">
        <f t="shared" si="79"/>
        <v>46430</v>
      </c>
      <c r="O152" s="854">
        <f t="shared" si="79"/>
        <v>46431</v>
      </c>
      <c r="P152" s="854">
        <f t="shared" si="79"/>
        <v>46432</v>
      </c>
      <c r="Q152" s="854">
        <f t="shared" si="79"/>
        <v>46433</v>
      </c>
      <c r="R152" s="854">
        <f t="shared" si="79"/>
        <v>46434</v>
      </c>
      <c r="S152" s="854">
        <f t="shared" si="79"/>
        <v>46435</v>
      </c>
      <c r="T152" s="854">
        <f t="shared" si="79"/>
        <v>46436</v>
      </c>
      <c r="U152" s="854">
        <f t="shared" si="79"/>
        <v>46437</v>
      </c>
      <c r="V152" s="854">
        <f t="shared" si="79"/>
        <v>46438</v>
      </c>
      <c r="W152" s="854">
        <f t="shared" si="79"/>
        <v>46439</v>
      </c>
      <c r="X152" s="854">
        <f t="shared" si="79"/>
        <v>46440</v>
      </c>
      <c r="Y152" s="854">
        <f t="shared" si="79"/>
        <v>46441</v>
      </c>
      <c r="Z152" s="854">
        <f t="shared" si="79"/>
        <v>46442</v>
      </c>
      <c r="AA152" s="854">
        <f t="shared" si="79"/>
        <v>46443</v>
      </c>
      <c r="AB152" s="854">
        <f t="shared" si="79"/>
        <v>46444</v>
      </c>
      <c r="AC152" s="854">
        <f t="shared" si="79"/>
        <v>46445</v>
      </c>
      <c r="AD152" s="854">
        <f t="shared" si="79"/>
        <v>46446</v>
      </c>
      <c r="AE152" s="854">
        <f t="shared" si="79"/>
        <v>46447</v>
      </c>
      <c r="AF152" s="854">
        <f t="shared" si="79"/>
        <v>46448</v>
      </c>
      <c r="AG152" s="854">
        <f t="shared" si="79"/>
        <v>46449</v>
      </c>
      <c r="AH152" s="894"/>
      <c r="AI152" s="895"/>
    </row>
    <row r="153" spans="2:36">
      <c r="B153" s="896" t="s">
        <v>1353</v>
      </c>
      <c r="C153" s="1095">
        <f>IF(EDATE(C138,1)&gt;$G$8,"",EDATE(C138,1))</f>
        <v>46419</v>
      </c>
      <c r="D153" s="1091">
        <f t="shared" ref="D153:AG153" si="80">IF(D152&gt;$G$8,"",IF(C153=EOMONTH(DATE($C150,$D150,1),0),"",IF(C153="","",C153+1)))</f>
        <v>46420</v>
      </c>
      <c r="E153" s="1091">
        <f t="shared" si="80"/>
        <v>46421</v>
      </c>
      <c r="F153" s="1091">
        <f t="shared" si="80"/>
        <v>46422</v>
      </c>
      <c r="G153" s="1091">
        <f t="shared" si="80"/>
        <v>46423</v>
      </c>
      <c r="H153" s="1091">
        <f t="shared" si="80"/>
        <v>46424</v>
      </c>
      <c r="I153" s="1091">
        <f t="shared" si="80"/>
        <v>46425</v>
      </c>
      <c r="J153" s="1091">
        <f t="shared" si="80"/>
        <v>46426</v>
      </c>
      <c r="K153" s="1091">
        <f t="shared" si="80"/>
        <v>46427</v>
      </c>
      <c r="L153" s="1091">
        <f t="shared" si="80"/>
        <v>46428</v>
      </c>
      <c r="M153" s="1091">
        <f t="shared" si="80"/>
        <v>46429</v>
      </c>
      <c r="N153" s="1091">
        <f t="shared" si="80"/>
        <v>46430</v>
      </c>
      <c r="O153" s="1091">
        <f t="shared" si="80"/>
        <v>46431</v>
      </c>
      <c r="P153" s="1091">
        <f t="shared" si="80"/>
        <v>46432</v>
      </c>
      <c r="Q153" s="1091">
        <f t="shared" si="80"/>
        <v>46433</v>
      </c>
      <c r="R153" s="1091">
        <f t="shared" si="80"/>
        <v>46434</v>
      </c>
      <c r="S153" s="1091">
        <f t="shared" si="80"/>
        <v>46435</v>
      </c>
      <c r="T153" s="1091">
        <f t="shared" si="80"/>
        <v>46436</v>
      </c>
      <c r="U153" s="1091">
        <f t="shared" si="80"/>
        <v>46437</v>
      </c>
      <c r="V153" s="1091">
        <f t="shared" si="80"/>
        <v>46438</v>
      </c>
      <c r="W153" s="1091">
        <f t="shared" si="80"/>
        <v>46439</v>
      </c>
      <c r="X153" s="1091">
        <f t="shared" si="80"/>
        <v>46440</v>
      </c>
      <c r="Y153" s="1091">
        <f t="shared" si="80"/>
        <v>46441</v>
      </c>
      <c r="Z153" s="1091">
        <f t="shared" si="80"/>
        <v>46442</v>
      </c>
      <c r="AA153" s="1091">
        <f t="shared" si="80"/>
        <v>46443</v>
      </c>
      <c r="AB153" s="1091">
        <f t="shared" si="80"/>
        <v>46444</v>
      </c>
      <c r="AC153" s="1091">
        <f t="shared" si="80"/>
        <v>46445</v>
      </c>
      <c r="AD153" s="1091">
        <f t="shared" si="80"/>
        <v>46446</v>
      </c>
      <c r="AE153" s="1091" t="str">
        <f t="shared" si="80"/>
        <v/>
      </c>
      <c r="AF153" s="1091" t="str">
        <f t="shared" si="80"/>
        <v/>
      </c>
      <c r="AG153" s="1091" t="str">
        <f t="shared" si="80"/>
        <v/>
      </c>
      <c r="AH153" s="855" t="s">
        <v>1372</v>
      </c>
      <c r="AI153" s="856">
        <f>+COUNTIFS(C154:AG154,"土",C158:AG158,"")+COUNTIFS(C154:AG154,"日",C158:AG158,"")</f>
        <v>8</v>
      </c>
    </row>
    <row r="154" spans="2:36">
      <c r="B154" s="852" t="s">
        <v>1355</v>
      </c>
      <c r="C154" s="1092" t="str">
        <f>IFERROR(TEXT(WEEKDAY(+C153),"aaa"),"")</f>
        <v>月</v>
      </c>
      <c r="D154" s="1092" t="str">
        <f t="shared" ref="D154:AG154" si="81">IFERROR(TEXT(WEEKDAY(+D153),"aaa"),"")</f>
        <v>火</v>
      </c>
      <c r="E154" s="1092" t="str">
        <f t="shared" si="81"/>
        <v>水</v>
      </c>
      <c r="F154" s="1092" t="str">
        <f t="shared" si="81"/>
        <v>木</v>
      </c>
      <c r="G154" s="1092" t="str">
        <f t="shared" si="81"/>
        <v>金</v>
      </c>
      <c r="H154" s="1092" t="str">
        <f t="shared" si="81"/>
        <v>土</v>
      </c>
      <c r="I154" s="1092" t="str">
        <f t="shared" si="81"/>
        <v>日</v>
      </c>
      <c r="J154" s="1092" t="str">
        <f t="shared" si="81"/>
        <v>月</v>
      </c>
      <c r="K154" s="1092" t="str">
        <f t="shared" si="81"/>
        <v>火</v>
      </c>
      <c r="L154" s="1092" t="str">
        <f t="shared" si="81"/>
        <v>水</v>
      </c>
      <c r="M154" s="1092" t="str">
        <f t="shared" si="81"/>
        <v>木</v>
      </c>
      <c r="N154" s="1092" t="str">
        <f t="shared" si="81"/>
        <v>金</v>
      </c>
      <c r="O154" s="1092" t="str">
        <f t="shared" si="81"/>
        <v>土</v>
      </c>
      <c r="P154" s="1092" t="str">
        <f t="shared" si="81"/>
        <v>日</v>
      </c>
      <c r="Q154" s="1092" t="str">
        <f t="shared" si="81"/>
        <v>月</v>
      </c>
      <c r="R154" s="1092" t="str">
        <f t="shared" si="81"/>
        <v>火</v>
      </c>
      <c r="S154" s="1092" t="str">
        <f t="shared" si="81"/>
        <v>水</v>
      </c>
      <c r="T154" s="1092" t="str">
        <f t="shared" si="81"/>
        <v>木</v>
      </c>
      <c r="U154" s="1092" t="str">
        <f t="shared" si="81"/>
        <v>金</v>
      </c>
      <c r="V154" s="1092" t="str">
        <f t="shared" si="81"/>
        <v>土</v>
      </c>
      <c r="W154" s="1092" t="str">
        <f t="shared" si="81"/>
        <v>日</v>
      </c>
      <c r="X154" s="1092" t="str">
        <f t="shared" si="81"/>
        <v>月</v>
      </c>
      <c r="Y154" s="1092" t="str">
        <f t="shared" si="81"/>
        <v>火</v>
      </c>
      <c r="Z154" s="1092" t="str">
        <f t="shared" si="81"/>
        <v>水</v>
      </c>
      <c r="AA154" s="1092" t="str">
        <f t="shared" si="81"/>
        <v>木</v>
      </c>
      <c r="AB154" s="1092" t="str">
        <f t="shared" si="81"/>
        <v>金</v>
      </c>
      <c r="AC154" s="1092" t="str">
        <f t="shared" si="81"/>
        <v>土</v>
      </c>
      <c r="AD154" s="1092" t="str">
        <f t="shared" si="81"/>
        <v>日</v>
      </c>
      <c r="AE154" s="1092" t="str">
        <f t="shared" si="81"/>
        <v/>
      </c>
      <c r="AF154" s="1092" t="str">
        <f t="shared" si="81"/>
        <v/>
      </c>
      <c r="AG154" s="1092" t="str">
        <f t="shared" si="81"/>
        <v/>
      </c>
      <c r="AH154" s="855" t="s">
        <v>1356</v>
      </c>
      <c r="AI154" s="856">
        <f>+COUNTIF(C158:AG158,"夏休")+COUNTIF(C158:AG158,"冬休")+COUNTIF(C158:AG158,"中止")</f>
        <v>0</v>
      </c>
    </row>
    <row r="155" spans="2:36" ht="13.5" customHeight="1">
      <c r="B155" s="2427" t="s">
        <v>1357</v>
      </c>
      <c r="C155" s="2439"/>
      <c r="D155" s="2424"/>
      <c r="E155" s="2424"/>
      <c r="F155" s="2424"/>
      <c r="G155" s="2424"/>
      <c r="H155" s="2424"/>
      <c r="I155" s="2424"/>
      <c r="J155" s="2424"/>
      <c r="K155" s="2424"/>
      <c r="L155" s="2424"/>
      <c r="M155" s="2424"/>
      <c r="N155" s="2424"/>
      <c r="O155" s="2424"/>
      <c r="P155" s="2424"/>
      <c r="Q155" s="2424"/>
      <c r="R155" s="2424"/>
      <c r="S155" s="2424"/>
      <c r="T155" s="2424"/>
      <c r="U155" s="2424"/>
      <c r="V155" s="2424"/>
      <c r="W155" s="2424"/>
      <c r="X155" s="2424"/>
      <c r="Y155" s="2424"/>
      <c r="Z155" s="2424"/>
      <c r="AA155" s="2424"/>
      <c r="AB155" s="2424"/>
      <c r="AC155" s="2424"/>
      <c r="AD155" s="2450"/>
      <c r="AE155" s="2450"/>
      <c r="AF155" s="2424"/>
      <c r="AG155" s="2453"/>
      <c r="AH155" s="857" t="s">
        <v>1358</v>
      </c>
      <c r="AI155" s="886">
        <f>COUNT(C153:AG153)-AI154</f>
        <v>28</v>
      </c>
    </row>
    <row r="156" spans="2:36" ht="13.5" customHeight="1">
      <c r="B156" s="2428"/>
      <c r="C156" s="2440"/>
      <c r="D156" s="2425"/>
      <c r="E156" s="2425"/>
      <c r="F156" s="2425"/>
      <c r="G156" s="2425"/>
      <c r="H156" s="2425"/>
      <c r="I156" s="2425"/>
      <c r="J156" s="2425"/>
      <c r="K156" s="2425"/>
      <c r="L156" s="2425"/>
      <c r="M156" s="2425"/>
      <c r="N156" s="2425"/>
      <c r="O156" s="2425"/>
      <c r="P156" s="2425"/>
      <c r="Q156" s="2425"/>
      <c r="R156" s="2425"/>
      <c r="S156" s="2425"/>
      <c r="T156" s="2425"/>
      <c r="U156" s="2425"/>
      <c r="V156" s="2425"/>
      <c r="W156" s="2425"/>
      <c r="X156" s="2425"/>
      <c r="Y156" s="2425"/>
      <c r="Z156" s="2425"/>
      <c r="AA156" s="2425"/>
      <c r="AB156" s="2425"/>
      <c r="AC156" s="2425"/>
      <c r="AD156" s="2451"/>
      <c r="AE156" s="2451"/>
      <c r="AF156" s="2425"/>
      <c r="AG156" s="2454"/>
      <c r="AH156" s="857" t="s">
        <v>1359</v>
      </c>
      <c r="AI156" s="860">
        <f>+COUNTIF(C159:AG159,"休")</f>
        <v>0</v>
      </c>
      <c r="AJ156" s="861" t="str">
        <f>IF(AI157&gt;0.285,"",IF(AI156&lt;AI153,"←計画日数が足りません",""))</f>
        <v>←計画日数が足りません</v>
      </c>
    </row>
    <row r="157" spans="2:36" ht="13.5" customHeight="1">
      <c r="B157" s="2429"/>
      <c r="C157" s="2441"/>
      <c r="D157" s="2426"/>
      <c r="E157" s="2426"/>
      <c r="F157" s="2426"/>
      <c r="G157" s="2426"/>
      <c r="H157" s="2426"/>
      <c r="I157" s="2426"/>
      <c r="J157" s="2426"/>
      <c r="K157" s="2426"/>
      <c r="L157" s="2426"/>
      <c r="M157" s="2426"/>
      <c r="N157" s="2426"/>
      <c r="O157" s="2426"/>
      <c r="P157" s="2426"/>
      <c r="Q157" s="2426"/>
      <c r="R157" s="2426"/>
      <c r="S157" s="2426"/>
      <c r="T157" s="2426"/>
      <c r="U157" s="2426"/>
      <c r="V157" s="2426"/>
      <c r="W157" s="2426"/>
      <c r="X157" s="2426"/>
      <c r="Y157" s="2426"/>
      <c r="Z157" s="2426"/>
      <c r="AA157" s="2426"/>
      <c r="AB157" s="2426"/>
      <c r="AC157" s="2426"/>
      <c r="AD157" s="2452"/>
      <c r="AE157" s="2452"/>
      <c r="AF157" s="2426"/>
      <c r="AG157" s="2455"/>
      <c r="AH157" s="857" t="s">
        <v>1360</v>
      </c>
      <c r="AI157" s="897">
        <f>+AI156/AI155</f>
        <v>0</v>
      </c>
    </row>
    <row r="158" spans="2:36">
      <c r="B158" s="864" t="s">
        <v>1361</v>
      </c>
      <c r="C158" s="875"/>
      <c r="D158" s="865"/>
      <c r="E158" s="865"/>
      <c r="F158" s="865"/>
      <c r="G158" s="865"/>
      <c r="H158" s="865"/>
      <c r="I158" s="865"/>
      <c r="J158" s="865"/>
      <c r="K158" s="865"/>
      <c r="L158" s="865"/>
      <c r="M158" s="865"/>
      <c r="N158" s="865"/>
      <c r="O158" s="865"/>
      <c r="P158" s="865"/>
      <c r="Q158" s="865"/>
      <c r="R158" s="865"/>
      <c r="S158" s="865"/>
      <c r="T158" s="865"/>
      <c r="U158" s="865"/>
      <c r="V158" s="865"/>
      <c r="W158" s="865"/>
      <c r="X158" s="865"/>
      <c r="Y158" s="865"/>
      <c r="Z158" s="865"/>
      <c r="AA158" s="865"/>
      <c r="AB158" s="865"/>
      <c r="AC158" s="865"/>
      <c r="AD158" s="887"/>
      <c r="AE158" s="887"/>
      <c r="AF158" s="865"/>
      <c r="AG158" s="888"/>
      <c r="AH158" s="857" t="s">
        <v>1362</v>
      </c>
      <c r="AI158" s="860">
        <f>+COUNTIF(C160:AG160,"*休")</f>
        <v>0</v>
      </c>
    </row>
    <row r="159" spans="2:36">
      <c r="B159" s="852" t="s">
        <v>1364</v>
      </c>
      <c r="C159" s="875"/>
      <c r="D159" s="865"/>
      <c r="E159" s="865"/>
      <c r="F159" s="865"/>
      <c r="G159" s="865"/>
      <c r="H159" s="865"/>
      <c r="I159" s="865"/>
      <c r="J159" s="865"/>
      <c r="K159" s="865"/>
      <c r="L159" s="865"/>
      <c r="M159" s="865"/>
      <c r="N159" s="865"/>
      <c r="O159" s="865"/>
      <c r="P159" s="865"/>
      <c r="Q159" s="865"/>
      <c r="R159" s="865"/>
      <c r="S159" s="865"/>
      <c r="T159" s="865"/>
      <c r="U159" s="865"/>
      <c r="V159" s="865"/>
      <c r="W159" s="865"/>
      <c r="X159" s="865"/>
      <c r="Y159" s="865"/>
      <c r="Z159" s="865"/>
      <c r="AA159" s="865"/>
      <c r="AB159" s="865"/>
      <c r="AC159" s="865"/>
      <c r="AD159" s="865"/>
      <c r="AE159" s="865"/>
      <c r="AF159" s="865"/>
      <c r="AG159" s="889"/>
      <c r="AH159" s="866" t="s">
        <v>1365</v>
      </c>
      <c r="AI159" s="898">
        <f>+AI158/AI155</f>
        <v>0</v>
      </c>
    </row>
    <row r="160" spans="2:36">
      <c r="B160" s="868" t="s">
        <v>1366</v>
      </c>
      <c r="C160" s="876"/>
      <c r="D160" s="869"/>
      <c r="E160" s="869"/>
      <c r="F160" s="869"/>
      <c r="G160" s="869"/>
      <c r="H160" s="869"/>
      <c r="I160" s="869"/>
      <c r="J160" s="869"/>
      <c r="K160" s="869"/>
      <c r="L160" s="869"/>
      <c r="M160" s="869"/>
      <c r="N160" s="869"/>
      <c r="O160" s="869"/>
      <c r="P160" s="869"/>
      <c r="Q160" s="869"/>
      <c r="R160" s="869"/>
      <c r="S160" s="869"/>
      <c r="T160" s="869"/>
      <c r="U160" s="869"/>
      <c r="V160" s="869"/>
      <c r="W160" s="869"/>
      <c r="X160" s="869"/>
      <c r="Y160" s="869"/>
      <c r="Z160" s="869"/>
      <c r="AA160" s="869"/>
      <c r="AB160" s="869"/>
      <c r="AC160" s="869"/>
      <c r="AD160" s="869"/>
      <c r="AE160" s="869"/>
      <c r="AF160" s="869"/>
      <c r="AG160" s="890"/>
      <c r="AH160" s="891" t="s">
        <v>1373</v>
      </c>
      <c r="AI160" s="871" t="str">
        <f>_xlfn.IFS(AI159&gt;=0.285,"OK",AI153&lt;=AI158,"OK",AI153&gt;AI158,"NG")</f>
        <v>NG</v>
      </c>
      <c r="AJ160" s="861" t="str">
        <f>IF(AI160="NG","←月単位未達成","←月単位達成")</f>
        <v>←月単位未達成</v>
      </c>
    </row>
    <row r="161" spans="2:36" ht="13.25" hidden="1" customHeight="1">
      <c r="C161" s="892" t="str">
        <f>IF($C158="","通常",C158)</f>
        <v>通常</v>
      </c>
      <c r="D161" s="892" t="str">
        <f t="shared" ref="D161:AG161" si="82">IF(D158="","通常",D158)</f>
        <v>通常</v>
      </c>
      <c r="E161" s="892" t="str">
        <f t="shared" si="82"/>
        <v>通常</v>
      </c>
      <c r="F161" s="892" t="str">
        <f t="shared" si="82"/>
        <v>通常</v>
      </c>
      <c r="G161" s="892" t="str">
        <f t="shared" si="82"/>
        <v>通常</v>
      </c>
      <c r="H161" s="892" t="str">
        <f t="shared" si="82"/>
        <v>通常</v>
      </c>
      <c r="I161" s="892" t="str">
        <f t="shared" si="82"/>
        <v>通常</v>
      </c>
      <c r="J161" s="892" t="str">
        <f t="shared" si="82"/>
        <v>通常</v>
      </c>
      <c r="K161" s="892" t="str">
        <f t="shared" si="82"/>
        <v>通常</v>
      </c>
      <c r="L161" s="892" t="str">
        <f t="shared" si="82"/>
        <v>通常</v>
      </c>
      <c r="M161" s="892" t="str">
        <f t="shared" si="82"/>
        <v>通常</v>
      </c>
      <c r="N161" s="892" t="str">
        <f t="shared" si="82"/>
        <v>通常</v>
      </c>
      <c r="O161" s="892" t="str">
        <f t="shared" si="82"/>
        <v>通常</v>
      </c>
      <c r="P161" s="892" t="str">
        <f t="shared" si="82"/>
        <v>通常</v>
      </c>
      <c r="Q161" s="892" t="str">
        <f t="shared" si="82"/>
        <v>通常</v>
      </c>
      <c r="R161" s="892" t="str">
        <f t="shared" si="82"/>
        <v>通常</v>
      </c>
      <c r="S161" s="892" t="str">
        <f t="shared" si="82"/>
        <v>通常</v>
      </c>
      <c r="T161" s="892" t="str">
        <f t="shared" si="82"/>
        <v>通常</v>
      </c>
      <c r="U161" s="892" t="str">
        <f t="shared" si="82"/>
        <v>通常</v>
      </c>
      <c r="V161" s="892" t="str">
        <f t="shared" si="82"/>
        <v>通常</v>
      </c>
      <c r="W161" s="892" t="str">
        <f t="shared" si="82"/>
        <v>通常</v>
      </c>
      <c r="X161" s="892" t="str">
        <f t="shared" si="82"/>
        <v>通常</v>
      </c>
      <c r="Y161" s="892" t="str">
        <f t="shared" si="82"/>
        <v>通常</v>
      </c>
      <c r="Z161" s="892" t="str">
        <f t="shared" si="82"/>
        <v>通常</v>
      </c>
      <c r="AA161" s="892" t="str">
        <f t="shared" si="82"/>
        <v>通常</v>
      </c>
      <c r="AB161" s="892" t="str">
        <f t="shared" si="82"/>
        <v>通常</v>
      </c>
      <c r="AC161" s="892" t="str">
        <f t="shared" si="82"/>
        <v>通常</v>
      </c>
      <c r="AD161" s="892" t="str">
        <f t="shared" si="82"/>
        <v>通常</v>
      </c>
      <c r="AE161" s="892" t="str">
        <f t="shared" si="82"/>
        <v>通常</v>
      </c>
      <c r="AF161" s="892" t="str">
        <f t="shared" si="82"/>
        <v>通常</v>
      </c>
      <c r="AG161" s="892" t="str">
        <f t="shared" si="82"/>
        <v>通常</v>
      </c>
      <c r="AI161" s="863"/>
      <c r="AJ161" s="861"/>
    </row>
    <row r="162" spans="2:36" ht="13.25" hidden="1" customHeight="1">
      <c r="C162" s="892" t="str">
        <f>IF(C158="","通常実績",C158)</f>
        <v>通常実績</v>
      </c>
      <c r="D162" s="892" t="str">
        <f t="shared" ref="D162:AG162" si="83">IF(D158="","通常実績",D158)</f>
        <v>通常実績</v>
      </c>
      <c r="E162" s="892" t="str">
        <f t="shared" si="83"/>
        <v>通常実績</v>
      </c>
      <c r="F162" s="892" t="str">
        <f t="shared" si="83"/>
        <v>通常実績</v>
      </c>
      <c r="G162" s="892" t="str">
        <f t="shared" si="83"/>
        <v>通常実績</v>
      </c>
      <c r="H162" s="892" t="str">
        <f t="shared" si="83"/>
        <v>通常実績</v>
      </c>
      <c r="I162" s="892" t="str">
        <f t="shared" si="83"/>
        <v>通常実績</v>
      </c>
      <c r="J162" s="892" t="str">
        <f t="shared" si="83"/>
        <v>通常実績</v>
      </c>
      <c r="K162" s="892" t="str">
        <f t="shared" si="83"/>
        <v>通常実績</v>
      </c>
      <c r="L162" s="892" t="str">
        <f t="shared" si="83"/>
        <v>通常実績</v>
      </c>
      <c r="M162" s="892" t="str">
        <f t="shared" si="83"/>
        <v>通常実績</v>
      </c>
      <c r="N162" s="892" t="str">
        <f t="shared" si="83"/>
        <v>通常実績</v>
      </c>
      <c r="O162" s="892" t="str">
        <f t="shared" si="83"/>
        <v>通常実績</v>
      </c>
      <c r="P162" s="892" t="str">
        <f t="shared" si="83"/>
        <v>通常実績</v>
      </c>
      <c r="Q162" s="892" t="str">
        <f t="shared" si="83"/>
        <v>通常実績</v>
      </c>
      <c r="R162" s="892" t="str">
        <f t="shared" si="83"/>
        <v>通常実績</v>
      </c>
      <c r="S162" s="892" t="str">
        <f t="shared" si="83"/>
        <v>通常実績</v>
      </c>
      <c r="T162" s="892" t="str">
        <f t="shared" si="83"/>
        <v>通常実績</v>
      </c>
      <c r="U162" s="892" t="str">
        <f t="shared" si="83"/>
        <v>通常実績</v>
      </c>
      <c r="V162" s="892" t="str">
        <f t="shared" si="83"/>
        <v>通常実績</v>
      </c>
      <c r="W162" s="892" t="str">
        <f t="shared" si="83"/>
        <v>通常実績</v>
      </c>
      <c r="X162" s="892" t="str">
        <f t="shared" si="83"/>
        <v>通常実績</v>
      </c>
      <c r="Y162" s="892" t="str">
        <f t="shared" si="83"/>
        <v>通常実績</v>
      </c>
      <c r="Z162" s="892" t="str">
        <f t="shared" si="83"/>
        <v>通常実績</v>
      </c>
      <c r="AA162" s="892" t="str">
        <f t="shared" si="83"/>
        <v>通常実績</v>
      </c>
      <c r="AB162" s="892" t="str">
        <f t="shared" si="83"/>
        <v>通常実績</v>
      </c>
      <c r="AC162" s="892" t="str">
        <f t="shared" si="83"/>
        <v>通常実績</v>
      </c>
      <c r="AD162" s="892" t="str">
        <f t="shared" si="83"/>
        <v>通常実績</v>
      </c>
      <c r="AE162" s="892" t="str">
        <f t="shared" si="83"/>
        <v>通常実績</v>
      </c>
      <c r="AF162" s="892" t="str">
        <f t="shared" si="83"/>
        <v>通常実績</v>
      </c>
      <c r="AG162" s="892" t="str">
        <f t="shared" si="83"/>
        <v>通常実績</v>
      </c>
      <c r="AI162" s="863"/>
      <c r="AJ162" s="861"/>
    </row>
    <row r="163" spans="2:36" ht="20" customHeight="1"/>
    <row r="164" spans="2:36" ht="13.25" hidden="1" customHeight="1">
      <c r="C164" s="832">
        <f>YEAR(C167)</f>
        <v>2027</v>
      </c>
      <c r="D164" s="832">
        <f>MONTH(C167)</f>
        <v>3</v>
      </c>
    </row>
    <row r="165" spans="2:36">
      <c r="B165" s="878" t="s">
        <v>1352</v>
      </c>
      <c r="C165" s="2436">
        <f>C167</f>
        <v>46447</v>
      </c>
      <c r="D165" s="2437"/>
      <c r="E165" s="2437"/>
      <c r="F165" s="2437"/>
      <c r="G165" s="2437"/>
      <c r="H165" s="2437"/>
      <c r="I165" s="2437"/>
      <c r="J165" s="2437"/>
      <c r="K165" s="2437"/>
      <c r="L165" s="2437"/>
      <c r="M165" s="2437"/>
      <c r="N165" s="2437"/>
      <c r="O165" s="2437"/>
      <c r="P165" s="2437"/>
      <c r="Q165" s="2437"/>
      <c r="R165" s="2437"/>
      <c r="S165" s="2437"/>
      <c r="T165" s="2437"/>
      <c r="U165" s="2437"/>
      <c r="V165" s="2437"/>
      <c r="W165" s="2437"/>
      <c r="X165" s="2437"/>
      <c r="Y165" s="2437"/>
      <c r="Z165" s="2437"/>
      <c r="AA165" s="2437"/>
      <c r="AB165" s="2437"/>
      <c r="AC165" s="2437"/>
      <c r="AD165" s="2437"/>
      <c r="AE165" s="2437"/>
      <c r="AF165" s="2437"/>
      <c r="AG165" s="2437"/>
      <c r="AH165" s="2437"/>
      <c r="AI165" s="2438"/>
    </row>
    <row r="166" spans="2:36" ht="13.25" hidden="1" customHeight="1">
      <c r="B166" s="893"/>
      <c r="C166" s="854">
        <f>DATE($C164,$D164,1)</f>
        <v>46447</v>
      </c>
      <c r="D166" s="854">
        <f t="shared" ref="D166:AG166" si="84">C166+1</f>
        <v>46448</v>
      </c>
      <c r="E166" s="854">
        <f t="shared" si="84"/>
        <v>46449</v>
      </c>
      <c r="F166" s="854">
        <f t="shared" si="84"/>
        <v>46450</v>
      </c>
      <c r="G166" s="854">
        <f t="shared" si="84"/>
        <v>46451</v>
      </c>
      <c r="H166" s="854">
        <f t="shared" si="84"/>
        <v>46452</v>
      </c>
      <c r="I166" s="854">
        <f t="shared" si="84"/>
        <v>46453</v>
      </c>
      <c r="J166" s="854">
        <f t="shared" si="84"/>
        <v>46454</v>
      </c>
      <c r="K166" s="854">
        <f t="shared" si="84"/>
        <v>46455</v>
      </c>
      <c r="L166" s="854">
        <f t="shared" si="84"/>
        <v>46456</v>
      </c>
      <c r="M166" s="854">
        <f t="shared" si="84"/>
        <v>46457</v>
      </c>
      <c r="N166" s="854">
        <f t="shared" si="84"/>
        <v>46458</v>
      </c>
      <c r="O166" s="854">
        <f t="shared" si="84"/>
        <v>46459</v>
      </c>
      <c r="P166" s="854">
        <f t="shared" si="84"/>
        <v>46460</v>
      </c>
      <c r="Q166" s="854">
        <f t="shared" si="84"/>
        <v>46461</v>
      </c>
      <c r="R166" s="854">
        <f t="shared" si="84"/>
        <v>46462</v>
      </c>
      <c r="S166" s="854">
        <f t="shared" si="84"/>
        <v>46463</v>
      </c>
      <c r="T166" s="854">
        <f t="shared" si="84"/>
        <v>46464</v>
      </c>
      <c r="U166" s="854">
        <f t="shared" si="84"/>
        <v>46465</v>
      </c>
      <c r="V166" s="854">
        <f t="shared" si="84"/>
        <v>46466</v>
      </c>
      <c r="W166" s="854">
        <f t="shared" si="84"/>
        <v>46467</v>
      </c>
      <c r="X166" s="854">
        <f t="shared" si="84"/>
        <v>46468</v>
      </c>
      <c r="Y166" s="854">
        <f t="shared" si="84"/>
        <v>46469</v>
      </c>
      <c r="Z166" s="854">
        <f t="shared" si="84"/>
        <v>46470</v>
      </c>
      <c r="AA166" s="854">
        <f t="shared" si="84"/>
        <v>46471</v>
      </c>
      <c r="AB166" s="854">
        <f t="shared" si="84"/>
        <v>46472</v>
      </c>
      <c r="AC166" s="854">
        <f t="shared" si="84"/>
        <v>46473</v>
      </c>
      <c r="AD166" s="854">
        <f t="shared" si="84"/>
        <v>46474</v>
      </c>
      <c r="AE166" s="854">
        <f t="shared" si="84"/>
        <v>46475</v>
      </c>
      <c r="AF166" s="854">
        <f t="shared" si="84"/>
        <v>46476</v>
      </c>
      <c r="AG166" s="854">
        <f t="shared" si="84"/>
        <v>46477</v>
      </c>
      <c r="AH166" s="894"/>
      <c r="AI166" s="895"/>
    </row>
    <row r="167" spans="2:36">
      <c r="B167" s="896" t="s">
        <v>1353</v>
      </c>
      <c r="C167" s="1095">
        <f>IF(EDATE(C152,1)&gt;$G$8,"",EDATE(C152,1))</f>
        <v>46447</v>
      </c>
      <c r="D167" s="1091">
        <f t="shared" ref="D167:AG167" si="85">IF(D166&gt;$G$8,"",IF(C167=EOMONTH(DATE($C164,$D164,1),0),"",IF(C167="","",C167+1)))</f>
        <v>46448</v>
      </c>
      <c r="E167" s="1091">
        <f t="shared" si="85"/>
        <v>46449</v>
      </c>
      <c r="F167" s="1091">
        <f t="shared" si="85"/>
        <v>46450</v>
      </c>
      <c r="G167" s="1091">
        <f t="shared" si="85"/>
        <v>46451</v>
      </c>
      <c r="H167" s="1091">
        <f t="shared" si="85"/>
        <v>46452</v>
      </c>
      <c r="I167" s="1091">
        <f t="shared" si="85"/>
        <v>46453</v>
      </c>
      <c r="J167" s="1091">
        <f t="shared" si="85"/>
        <v>46454</v>
      </c>
      <c r="K167" s="1091">
        <f t="shared" si="85"/>
        <v>46455</v>
      </c>
      <c r="L167" s="1091">
        <f t="shared" si="85"/>
        <v>46456</v>
      </c>
      <c r="M167" s="1091">
        <f t="shared" si="85"/>
        <v>46457</v>
      </c>
      <c r="N167" s="1091">
        <f t="shared" si="85"/>
        <v>46458</v>
      </c>
      <c r="O167" s="1091">
        <f t="shared" si="85"/>
        <v>46459</v>
      </c>
      <c r="P167" s="1091">
        <f t="shared" si="85"/>
        <v>46460</v>
      </c>
      <c r="Q167" s="1091">
        <f t="shared" si="85"/>
        <v>46461</v>
      </c>
      <c r="R167" s="1091">
        <f t="shared" si="85"/>
        <v>46462</v>
      </c>
      <c r="S167" s="1091">
        <f t="shared" si="85"/>
        <v>46463</v>
      </c>
      <c r="T167" s="1091">
        <f t="shared" si="85"/>
        <v>46464</v>
      </c>
      <c r="U167" s="1091">
        <f t="shared" si="85"/>
        <v>46465</v>
      </c>
      <c r="V167" s="1091">
        <f t="shared" si="85"/>
        <v>46466</v>
      </c>
      <c r="W167" s="1091">
        <f t="shared" si="85"/>
        <v>46467</v>
      </c>
      <c r="X167" s="1091">
        <f t="shared" si="85"/>
        <v>46468</v>
      </c>
      <c r="Y167" s="1091">
        <f t="shared" si="85"/>
        <v>46469</v>
      </c>
      <c r="Z167" s="1091">
        <f t="shared" si="85"/>
        <v>46470</v>
      </c>
      <c r="AA167" s="1091">
        <f t="shared" si="85"/>
        <v>46471</v>
      </c>
      <c r="AB167" s="1091">
        <f t="shared" si="85"/>
        <v>46472</v>
      </c>
      <c r="AC167" s="1091">
        <f t="shared" si="85"/>
        <v>46473</v>
      </c>
      <c r="AD167" s="1091">
        <f t="shared" si="85"/>
        <v>46474</v>
      </c>
      <c r="AE167" s="1091">
        <f t="shared" si="85"/>
        <v>46475</v>
      </c>
      <c r="AF167" s="1091">
        <f t="shared" si="85"/>
        <v>46476</v>
      </c>
      <c r="AG167" s="1091">
        <f t="shared" si="85"/>
        <v>46477</v>
      </c>
      <c r="AH167" s="855" t="s">
        <v>1372</v>
      </c>
      <c r="AI167" s="856">
        <f>+COUNTIFS(C168:AG168,"土",C172:AG172,"")+COUNTIFS(C168:AG168,"日",C172:AG172,"")</f>
        <v>8</v>
      </c>
    </row>
    <row r="168" spans="2:36">
      <c r="B168" s="852" t="s">
        <v>1355</v>
      </c>
      <c r="C168" s="1092" t="str">
        <f>IFERROR(TEXT(WEEKDAY(+C167),"aaa"),"")</f>
        <v>月</v>
      </c>
      <c r="D168" s="1092" t="str">
        <f t="shared" ref="D168:AG168" si="86">IFERROR(TEXT(WEEKDAY(+D167),"aaa"),"")</f>
        <v>火</v>
      </c>
      <c r="E168" s="1092" t="str">
        <f t="shared" si="86"/>
        <v>水</v>
      </c>
      <c r="F168" s="1092" t="str">
        <f t="shared" si="86"/>
        <v>木</v>
      </c>
      <c r="G168" s="1092" t="str">
        <f t="shared" si="86"/>
        <v>金</v>
      </c>
      <c r="H168" s="1092" t="str">
        <f t="shared" si="86"/>
        <v>土</v>
      </c>
      <c r="I168" s="1092" t="str">
        <f t="shared" si="86"/>
        <v>日</v>
      </c>
      <c r="J168" s="1092" t="str">
        <f t="shared" si="86"/>
        <v>月</v>
      </c>
      <c r="K168" s="1092" t="str">
        <f t="shared" si="86"/>
        <v>火</v>
      </c>
      <c r="L168" s="1092" t="str">
        <f t="shared" si="86"/>
        <v>水</v>
      </c>
      <c r="M168" s="1092" t="str">
        <f t="shared" si="86"/>
        <v>木</v>
      </c>
      <c r="N168" s="1092" t="str">
        <f t="shared" si="86"/>
        <v>金</v>
      </c>
      <c r="O168" s="1092" t="str">
        <f t="shared" si="86"/>
        <v>土</v>
      </c>
      <c r="P168" s="1092" t="str">
        <f t="shared" si="86"/>
        <v>日</v>
      </c>
      <c r="Q168" s="1092" t="str">
        <f t="shared" si="86"/>
        <v>月</v>
      </c>
      <c r="R168" s="1092" t="str">
        <f t="shared" si="86"/>
        <v>火</v>
      </c>
      <c r="S168" s="1092" t="str">
        <f t="shared" si="86"/>
        <v>水</v>
      </c>
      <c r="T168" s="1092" t="str">
        <f t="shared" si="86"/>
        <v>木</v>
      </c>
      <c r="U168" s="1092" t="str">
        <f t="shared" si="86"/>
        <v>金</v>
      </c>
      <c r="V168" s="1092" t="str">
        <f t="shared" si="86"/>
        <v>土</v>
      </c>
      <c r="W168" s="1092" t="str">
        <f t="shared" si="86"/>
        <v>日</v>
      </c>
      <c r="X168" s="1092" t="str">
        <f t="shared" si="86"/>
        <v>月</v>
      </c>
      <c r="Y168" s="1092" t="str">
        <f t="shared" si="86"/>
        <v>火</v>
      </c>
      <c r="Z168" s="1092" t="str">
        <f t="shared" si="86"/>
        <v>水</v>
      </c>
      <c r="AA168" s="1092" t="str">
        <f t="shared" si="86"/>
        <v>木</v>
      </c>
      <c r="AB168" s="1092" t="str">
        <f t="shared" si="86"/>
        <v>金</v>
      </c>
      <c r="AC168" s="1092" t="str">
        <f t="shared" si="86"/>
        <v>土</v>
      </c>
      <c r="AD168" s="1092" t="str">
        <f t="shared" si="86"/>
        <v>日</v>
      </c>
      <c r="AE168" s="1092" t="str">
        <f t="shared" si="86"/>
        <v>月</v>
      </c>
      <c r="AF168" s="1092" t="str">
        <f t="shared" si="86"/>
        <v>火</v>
      </c>
      <c r="AG168" s="1092" t="str">
        <f t="shared" si="86"/>
        <v>水</v>
      </c>
      <c r="AH168" s="855" t="s">
        <v>1356</v>
      </c>
      <c r="AI168" s="856">
        <f>+COUNTIF(C172:AG172,"夏休")+COUNTIF(C172:AG172,"冬休")+COUNTIF(C172:AG172,"中止")</f>
        <v>0</v>
      </c>
    </row>
    <row r="169" spans="2:36" ht="13.5" customHeight="1">
      <c r="B169" s="2427" t="s">
        <v>1357</v>
      </c>
      <c r="C169" s="2439"/>
      <c r="D169" s="2424"/>
      <c r="E169" s="2424"/>
      <c r="F169" s="2424"/>
      <c r="G169" s="2424"/>
      <c r="H169" s="2424"/>
      <c r="I169" s="2424"/>
      <c r="J169" s="2424"/>
      <c r="K169" s="2424"/>
      <c r="L169" s="2424"/>
      <c r="M169" s="2424"/>
      <c r="N169" s="2424"/>
      <c r="O169" s="2424"/>
      <c r="P169" s="2424"/>
      <c r="Q169" s="2424"/>
      <c r="R169" s="2424"/>
      <c r="S169" s="2424"/>
      <c r="T169" s="2424"/>
      <c r="U169" s="2424"/>
      <c r="V169" s="2424"/>
      <c r="W169" s="2424"/>
      <c r="X169" s="2424"/>
      <c r="Y169" s="2424"/>
      <c r="Z169" s="2424"/>
      <c r="AA169" s="2424"/>
      <c r="AB169" s="2424"/>
      <c r="AC169" s="2424"/>
      <c r="AD169" s="2450"/>
      <c r="AE169" s="2450"/>
      <c r="AF169" s="2424"/>
      <c r="AG169" s="2453"/>
      <c r="AH169" s="857" t="s">
        <v>1358</v>
      </c>
      <c r="AI169" s="886">
        <f>COUNT(C167:AG167)-AI168</f>
        <v>31</v>
      </c>
    </row>
    <row r="170" spans="2:36" ht="13.5" customHeight="1">
      <c r="B170" s="2428"/>
      <c r="C170" s="2440"/>
      <c r="D170" s="2425"/>
      <c r="E170" s="2425"/>
      <c r="F170" s="2425"/>
      <c r="G170" s="2425"/>
      <c r="H170" s="2425"/>
      <c r="I170" s="2425"/>
      <c r="J170" s="2425"/>
      <c r="K170" s="2425"/>
      <c r="L170" s="2425"/>
      <c r="M170" s="2425"/>
      <c r="N170" s="2425"/>
      <c r="O170" s="2425"/>
      <c r="P170" s="2425"/>
      <c r="Q170" s="2425"/>
      <c r="R170" s="2425"/>
      <c r="S170" s="2425"/>
      <c r="T170" s="2425"/>
      <c r="U170" s="2425"/>
      <c r="V170" s="2425"/>
      <c r="W170" s="2425"/>
      <c r="X170" s="2425"/>
      <c r="Y170" s="2425"/>
      <c r="Z170" s="2425"/>
      <c r="AA170" s="2425"/>
      <c r="AB170" s="2425"/>
      <c r="AC170" s="2425"/>
      <c r="AD170" s="2451"/>
      <c r="AE170" s="2451"/>
      <c r="AF170" s="2425"/>
      <c r="AG170" s="2454"/>
      <c r="AH170" s="857" t="s">
        <v>1359</v>
      </c>
      <c r="AI170" s="860">
        <f>+COUNTIF(C173:AG173,"休")</f>
        <v>0</v>
      </c>
      <c r="AJ170" s="861" t="str">
        <f>IF(AI171&gt;0.285,"",IF(AI170&lt;AI167,"←計画日数が足りません",""))</f>
        <v>←計画日数が足りません</v>
      </c>
    </row>
    <row r="171" spans="2:36" ht="13.5" customHeight="1">
      <c r="B171" s="2429"/>
      <c r="C171" s="2441"/>
      <c r="D171" s="2426"/>
      <c r="E171" s="2426"/>
      <c r="F171" s="2426"/>
      <c r="G171" s="2426"/>
      <c r="H171" s="2426"/>
      <c r="I171" s="2426"/>
      <c r="J171" s="2426"/>
      <c r="K171" s="2426"/>
      <c r="L171" s="2426"/>
      <c r="M171" s="2426"/>
      <c r="N171" s="2426"/>
      <c r="O171" s="2426"/>
      <c r="P171" s="2426"/>
      <c r="Q171" s="2426"/>
      <c r="R171" s="2426"/>
      <c r="S171" s="2426"/>
      <c r="T171" s="2426"/>
      <c r="U171" s="2426"/>
      <c r="V171" s="2426"/>
      <c r="W171" s="2426"/>
      <c r="X171" s="2426"/>
      <c r="Y171" s="2426"/>
      <c r="Z171" s="2426"/>
      <c r="AA171" s="2426"/>
      <c r="AB171" s="2426"/>
      <c r="AC171" s="2426"/>
      <c r="AD171" s="2452"/>
      <c r="AE171" s="2452"/>
      <c r="AF171" s="2426"/>
      <c r="AG171" s="2455"/>
      <c r="AH171" s="857" t="s">
        <v>1360</v>
      </c>
      <c r="AI171" s="897">
        <f>+AI170/AI169</f>
        <v>0</v>
      </c>
    </row>
    <row r="172" spans="2:36">
      <c r="B172" s="864" t="s">
        <v>1361</v>
      </c>
      <c r="C172" s="875"/>
      <c r="D172" s="865"/>
      <c r="E172" s="865"/>
      <c r="F172" s="865"/>
      <c r="G172" s="865"/>
      <c r="H172" s="865"/>
      <c r="I172" s="865"/>
      <c r="J172" s="865"/>
      <c r="K172" s="865"/>
      <c r="L172" s="865"/>
      <c r="M172" s="865"/>
      <c r="N172" s="865"/>
      <c r="O172" s="865"/>
      <c r="P172" s="865"/>
      <c r="Q172" s="865"/>
      <c r="R172" s="865"/>
      <c r="S172" s="865"/>
      <c r="T172" s="865"/>
      <c r="U172" s="865"/>
      <c r="V172" s="865"/>
      <c r="W172" s="865"/>
      <c r="X172" s="865"/>
      <c r="Y172" s="865"/>
      <c r="Z172" s="865"/>
      <c r="AA172" s="865"/>
      <c r="AB172" s="865"/>
      <c r="AC172" s="865"/>
      <c r="AD172" s="887"/>
      <c r="AE172" s="887"/>
      <c r="AF172" s="865"/>
      <c r="AG172" s="888"/>
      <c r="AH172" s="857" t="s">
        <v>1362</v>
      </c>
      <c r="AI172" s="860">
        <f>+COUNTIF(C174:AG174,"*休")</f>
        <v>0</v>
      </c>
    </row>
    <row r="173" spans="2:36">
      <c r="B173" s="852" t="s">
        <v>1364</v>
      </c>
      <c r="C173" s="875"/>
      <c r="D173" s="865"/>
      <c r="E173" s="865"/>
      <c r="F173" s="865"/>
      <c r="G173" s="865"/>
      <c r="H173" s="865"/>
      <c r="I173" s="865"/>
      <c r="J173" s="865"/>
      <c r="K173" s="865"/>
      <c r="L173" s="865"/>
      <c r="M173" s="865"/>
      <c r="N173" s="865"/>
      <c r="O173" s="865"/>
      <c r="P173" s="865"/>
      <c r="Q173" s="865"/>
      <c r="R173" s="865"/>
      <c r="S173" s="865"/>
      <c r="T173" s="865"/>
      <c r="U173" s="865"/>
      <c r="V173" s="865"/>
      <c r="W173" s="865"/>
      <c r="X173" s="865"/>
      <c r="Y173" s="865"/>
      <c r="Z173" s="865"/>
      <c r="AA173" s="865"/>
      <c r="AB173" s="865"/>
      <c r="AC173" s="865"/>
      <c r="AD173" s="865"/>
      <c r="AE173" s="865"/>
      <c r="AF173" s="865"/>
      <c r="AG173" s="889"/>
      <c r="AH173" s="866" t="s">
        <v>1365</v>
      </c>
      <c r="AI173" s="898">
        <f>+AI172/AI169</f>
        <v>0</v>
      </c>
    </row>
    <row r="174" spans="2:36">
      <c r="B174" s="868" t="s">
        <v>1366</v>
      </c>
      <c r="C174" s="876"/>
      <c r="D174" s="869"/>
      <c r="E174" s="869"/>
      <c r="F174" s="869"/>
      <c r="G174" s="869"/>
      <c r="H174" s="869"/>
      <c r="I174" s="869"/>
      <c r="J174" s="869"/>
      <c r="K174" s="869"/>
      <c r="L174" s="869"/>
      <c r="M174" s="869"/>
      <c r="N174" s="869"/>
      <c r="O174" s="869"/>
      <c r="P174" s="869"/>
      <c r="Q174" s="869"/>
      <c r="R174" s="869"/>
      <c r="S174" s="869"/>
      <c r="T174" s="869"/>
      <c r="U174" s="869"/>
      <c r="V174" s="869"/>
      <c r="W174" s="869"/>
      <c r="X174" s="869"/>
      <c r="Y174" s="869"/>
      <c r="Z174" s="869"/>
      <c r="AA174" s="869"/>
      <c r="AB174" s="869"/>
      <c r="AC174" s="869"/>
      <c r="AD174" s="869"/>
      <c r="AE174" s="869"/>
      <c r="AF174" s="869"/>
      <c r="AG174" s="890"/>
      <c r="AH174" s="891" t="s">
        <v>1373</v>
      </c>
      <c r="AI174" s="871" t="str">
        <f>_xlfn.IFS(AI173&gt;=0.285,"OK",AI167&lt;=AI172,"OK",AI167&gt;AI172,"NG")</f>
        <v>NG</v>
      </c>
      <c r="AJ174" s="861" t="str">
        <f>IF(AI174="NG","←月単位未達成","←月単位達成")</f>
        <v>←月単位未達成</v>
      </c>
    </row>
    <row r="175" spans="2:36" ht="13.25" hidden="1" customHeight="1">
      <c r="C175" s="892" t="str">
        <f>IF($C172="","通常",C172)</f>
        <v>通常</v>
      </c>
      <c r="D175" s="892" t="str">
        <f t="shared" ref="D175:AG175" si="87">IF(D172="","通常",D172)</f>
        <v>通常</v>
      </c>
      <c r="E175" s="892" t="str">
        <f t="shared" si="87"/>
        <v>通常</v>
      </c>
      <c r="F175" s="892" t="str">
        <f t="shared" si="87"/>
        <v>通常</v>
      </c>
      <c r="G175" s="892" t="str">
        <f t="shared" si="87"/>
        <v>通常</v>
      </c>
      <c r="H175" s="892" t="str">
        <f t="shared" si="87"/>
        <v>通常</v>
      </c>
      <c r="I175" s="892" t="str">
        <f t="shared" si="87"/>
        <v>通常</v>
      </c>
      <c r="J175" s="892" t="str">
        <f t="shared" si="87"/>
        <v>通常</v>
      </c>
      <c r="K175" s="892" t="str">
        <f t="shared" si="87"/>
        <v>通常</v>
      </c>
      <c r="L175" s="892" t="str">
        <f t="shared" si="87"/>
        <v>通常</v>
      </c>
      <c r="M175" s="892" t="str">
        <f t="shared" si="87"/>
        <v>通常</v>
      </c>
      <c r="N175" s="892" t="str">
        <f t="shared" si="87"/>
        <v>通常</v>
      </c>
      <c r="O175" s="892" t="str">
        <f t="shared" si="87"/>
        <v>通常</v>
      </c>
      <c r="P175" s="892" t="str">
        <f t="shared" si="87"/>
        <v>通常</v>
      </c>
      <c r="Q175" s="892" t="str">
        <f t="shared" si="87"/>
        <v>通常</v>
      </c>
      <c r="R175" s="892" t="str">
        <f t="shared" si="87"/>
        <v>通常</v>
      </c>
      <c r="S175" s="892" t="str">
        <f t="shared" si="87"/>
        <v>通常</v>
      </c>
      <c r="T175" s="892" t="str">
        <f t="shared" si="87"/>
        <v>通常</v>
      </c>
      <c r="U175" s="892" t="str">
        <f t="shared" si="87"/>
        <v>通常</v>
      </c>
      <c r="V175" s="892" t="str">
        <f t="shared" si="87"/>
        <v>通常</v>
      </c>
      <c r="W175" s="892" t="str">
        <f t="shared" si="87"/>
        <v>通常</v>
      </c>
      <c r="X175" s="892" t="str">
        <f t="shared" si="87"/>
        <v>通常</v>
      </c>
      <c r="Y175" s="892" t="str">
        <f t="shared" si="87"/>
        <v>通常</v>
      </c>
      <c r="Z175" s="892" t="str">
        <f t="shared" si="87"/>
        <v>通常</v>
      </c>
      <c r="AA175" s="892" t="str">
        <f t="shared" si="87"/>
        <v>通常</v>
      </c>
      <c r="AB175" s="892" t="str">
        <f t="shared" si="87"/>
        <v>通常</v>
      </c>
      <c r="AC175" s="892" t="str">
        <f t="shared" si="87"/>
        <v>通常</v>
      </c>
      <c r="AD175" s="892" t="str">
        <f t="shared" si="87"/>
        <v>通常</v>
      </c>
      <c r="AE175" s="892" t="str">
        <f t="shared" si="87"/>
        <v>通常</v>
      </c>
      <c r="AF175" s="892" t="str">
        <f t="shared" si="87"/>
        <v>通常</v>
      </c>
      <c r="AG175" s="892" t="str">
        <f t="shared" si="87"/>
        <v>通常</v>
      </c>
      <c r="AI175" s="863"/>
      <c r="AJ175" s="861"/>
    </row>
    <row r="176" spans="2:36" ht="13.25" hidden="1" customHeight="1">
      <c r="C176" s="892" t="str">
        <f>IF(C172="","通常実績",C172)</f>
        <v>通常実績</v>
      </c>
      <c r="D176" s="892" t="str">
        <f t="shared" ref="D176:AG176" si="88">IF(D172="","通常実績",D172)</f>
        <v>通常実績</v>
      </c>
      <c r="E176" s="892" t="str">
        <f t="shared" si="88"/>
        <v>通常実績</v>
      </c>
      <c r="F176" s="892" t="str">
        <f t="shared" si="88"/>
        <v>通常実績</v>
      </c>
      <c r="G176" s="892" t="str">
        <f t="shared" si="88"/>
        <v>通常実績</v>
      </c>
      <c r="H176" s="892" t="str">
        <f t="shared" si="88"/>
        <v>通常実績</v>
      </c>
      <c r="I176" s="892" t="str">
        <f t="shared" si="88"/>
        <v>通常実績</v>
      </c>
      <c r="J176" s="892" t="str">
        <f t="shared" si="88"/>
        <v>通常実績</v>
      </c>
      <c r="K176" s="892" t="str">
        <f t="shared" si="88"/>
        <v>通常実績</v>
      </c>
      <c r="L176" s="892" t="str">
        <f t="shared" si="88"/>
        <v>通常実績</v>
      </c>
      <c r="M176" s="892" t="str">
        <f t="shared" si="88"/>
        <v>通常実績</v>
      </c>
      <c r="N176" s="892" t="str">
        <f t="shared" si="88"/>
        <v>通常実績</v>
      </c>
      <c r="O176" s="892" t="str">
        <f t="shared" si="88"/>
        <v>通常実績</v>
      </c>
      <c r="P176" s="892" t="str">
        <f t="shared" si="88"/>
        <v>通常実績</v>
      </c>
      <c r="Q176" s="892" t="str">
        <f t="shared" si="88"/>
        <v>通常実績</v>
      </c>
      <c r="R176" s="892" t="str">
        <f t="shared" si="88"/>
        <v>通常実績</v>
      </c>
      <c r="S176" s="892" t="str">
        <f t="shared" si="88"/>
        <v>通常実績</v>
      </c>
      <c r="T176" s="892" t="str">
        <f t="shared" si="88"/>
        <v>通常実績</v>
      </c>
      <c r="U176" s="892" t="str">
        <f t="shared" si="88"/>
        <v>通常実績</v>
      </c>
      <c r="V176" s="892" t="str">
        <f t="shared" si="88"/>
        <v>通常実績</v>
      </c>
      <c r="W176" s="892" t="str">
        <f t="shared" si="88"/>
        <v>通常実績</v>
      </c>
      <c r="X176" s="892" t="str">
        <f t="shared" si="88"/>
        <v>通常実績</v>
      </c>
      <c r="Y176" s="892" t="str">
        <f t="shared" si="88"/>
        <v>通常実績</v>
      </c>
      <c r="Z176" s="892" t="str">
        <f t="shared" si="88"/>
        <v>通常実績</v>
      </c>
      <c r="AA176" s="892" t="str">
        <f t="shared" si="88"/>
        <v>通常実績</v>
      </c>
      <c r="AB176" s="892" t="str">
        <f t="shared" si="88"/>
        <v>通常実績</v>
      </c>
      <c r="AC176" s="892" t="str">
        <f t="shared" si="88"/>
        <v>通常実績</v>
      </c>
      <c r="AD176" s="892" t="str">
        <f t="shared" si="88"/>
        <v>通常実績</v>
      </c>
      <c r="AE176" s="892" t="str">
        <f t="shared" si="88"/>
        <v>通常実績</v>
      </c>
      <c r="AF176" s="892" t="str">
        <f t="shared" si="88"/>
        <v>通常実績</v>
      </c>
      <c r="AG176" s="892" t="str">
        <f t="shared" si="88"/>
        <v>通常実績</v>
      </c>
      <c r="AI176" s="863"/>
      <c r="AJ176" s="861"/>
    </row>
    <row r="177" spans="2:36" ht="20" customHeight="1"/>
    <row r="178" spans="2:36" ht="13.25" hidden="1" customHeight="1">
      <c r="C178" s="832" t="e">
        <f>YEAR(C181)</f>
        <v>#VALUE!</v>
      </c>
      <c r="D178" s="832" t="e">
        <f>MONTH(C181)</f>
        <v>#VALUE!</v>
      </c>
    </row>
    <row r="179" spans="2:36">
      <c r="B179" s="878" t="s">
        <v>1352</v>
      </c>
      <c r="C179" s="2436" t="str">
        <f>C181</f>
        <v/>
      </c>
      <c r="D179" s="2437"/>
      <c r="E179" s="2437"/>
      <c r="F179" s="2437"/>
      <c r="G179" s="2437"/>
      <c r="H179" s="2437"/>
      <c r="I179" s="2437"/>
      <c r="J179" s="2437"/>
      <c r="K179" s="2437"/>
      <c r="L179" s="2437"/>
      <c r="M179" s="2437"/>
      <c r="N179" s="2437"/>
      <c r="O179" s="2437"/>
      <c r="P179" s="2437"/>
      <c r="Q179" s="2437"/>
      <c r="R179" s="2437"/>
      <c r="S179" s="2437"/>
      <c r="T179" s="2437"/>
      <c r="U179" s="2437"/>
      <c r="V179" s="2437"/>
      <c r="W179" s="2437"/>
      <c r="X179" s="2437"/>
      <c r="Y179" s="2437"/>
      <c r="Z179" s="2437"/>
      <c r="AA179" s="2437"/>
      <c r="AB179" s="2437"/>
      <c r="AC179" s="2437"/>
      <c r="AD179" s="2437"/>
      <c r="AE179" s="2437"/>
      <c r="AF179" s="2437"/>
      <c r="AG179" s="2437"/>
      <c r="AH179" s="2437"/>
      <c r="AI179" s="2438"/>
    </row>
    <row r="180" spans="2:36" ht="13.25" hidden="1" customHeight="1">
      <c r="B180" s="893"/>
      <c r="C180" s="854" t="e">
        <f>DATE($C178,$D178,1)</f>
        <v>#VALUE!</v>
      </c>
      <c r="D180" s="854" t="e">
        <f t="shared" ref="D180:AG180" si="89">C180+1</f>
        <v>#VALUE!</v>
      </c>
      <c r="E180" s="854" t="e">
        <f t="shared" si="89"/>
        <v>#VALUE!</v>
      </c>
      <c r="F180" s="854" t="e">
        <f t="shared" si="89"/>
        <v>#VALUE!</v>
      </c>
      <c r="G180" s="854" t="e">
        <f t="shared" si="89"/>
        <v>#VALUE!</v>
      </c>
      <c r="H180" s="854" t="e">
        <f t="shared" si="89"/>
        <v>#VALUE!</v>
      </c>
      <c r="I180" s="854" t="e">
        <f t="shared" si="89"/>
        <v>#VALUE!</v>
      </c>
      <c r="J180" s="854" t="e">
        <f t="shared" si="89"/>
        <v>#VALUE!</v>
      </c>
      <c r="K180" s="854" t="e">
        <f t="shared" si="89"/>
        <v>#VALUE!</v>
      </c>
      <c r="L180" s="854" t="e">
        <f t="shared" si="89"/>
        <v>#VALUE!</v>
      </c>
      <c r="M180" s="854" t="e">
        <f t="shared" si="89"/>
        <v>#VALUE!</v>
      </c>
      <c r="N180" s="854" t="e">
        <f t="shared" si="89"/>
        <v>#VALUE!</v>
      </c>
      <c r="O180" s="854" t="e">
        <f t="shared" si="89"/>
        <v>#VALUE!</v>
      </c>
      <c r="P180" s="854" t="e">
        <f t="shared" si="89"/>
        <v>#VALUE!</v>
      </c>
      <c r="Q180" s="854" t="e">
        <f t="shared" si="89"/>
        <v>#VALUE!</v>
      </c>
      <c r="R180" s="854" t="e">
        <f t="shared" si="89"/>
        <v>#VALUE!</v>
      </c>
      <c r="S180" s="854" t="e">
        <f t="shared" si="89"/>
        <v>#VALUE!</v>
      </c>
      <c r="T180" s="854" t="e">
        <f t="shared" si="89"/>
        <v>#VALUE!</v>
      </c>
      <c r="U180" s="854" t="e">
        <f t="shared" si="89"/>
        <v>#VALUE!</v>
      </c>
      <c r="V180" s="854" t="e">
        <f t="shared" si="89"/>
        <v>#VALUE!</v>
      </c>
      <c r="W180" s="854" t="e">
        <f t="shared" si="89"/>
        <v>#VALUE!</v>
      </c>
      <c r="X180" s="854" t="e">
        <f t="shared" si="89"/>
        <v>#VALUE!</v>
      </c>
      <c r="Y180" s="854" t="e">
        <f t="shared" si="89"/>
        <v>#VALUE!</v>
      </c>
      <c r="Z180" s="854" t="e">
        <f t="shared" si="89"/>
        <v>#VALUE!</v>
      </c>
      <c r="AA180" s="854" t="e">
        <f t="shared" si="89"/>
        <v>#VALUE!</v>
      </c>
      <c r="AB180" s="854" t="e">
        <f t="shared" si="89"/>
        <v>#VALUE!</v>
      </c>
      <c r="AC180" s="854" t="e">
        <f t="shared" si="89"/>
        <v>#VALUE!</v>
      </c>
      <c r="AD180" s="854" t="e">
        <f t="shared" si="89"/>
        <v>#VALUE!</v>
      </c>
      <c r="AE180" s="854" t="e">
        <f t="shared" si="89"/>
        <v>#VALUE!</v>
      </c>
      <c r="AF180" s="854" t="e">
        <f t="shared" si="89"/>
        <v>#VALUE!</v>
      </c>
      <c r="AG180" s="854" t="e">
        <f t="shared" si="89"/>
        <v>#VALUE!</v>
      </c>
      <c r="AH180" s="894"/>
      <c r="AI180" s="895"/>
    </row>
    <row r="181" spans="2:36">
      <c r="B181" s="896" t="s">
        <v>1353</v>
      </c>
      <c r="C181" s="1095" t="str">
        <f>IF(EDATE(C166,1)&gt;$G$8,"",EDATE(C166,1))</f>
        <v/>
      </c>
      <c r="D181" s="1091" t="e">
        <f t="shared" ref="D181:AG181" si="90">IF(D180&gt;$G$8,"",IF(C181=EOMONTH(DATE($C178,$D178,1),0),"",IF(C181="","",C181+1)))</f>
        <v>#VALUE!</v>
      </c>
      <c r="E181" s="1091" t="e">
        <f t="shared" si="90"/>
        <v>#VALUE!</v>
      </c>
      <c r="F181" s="1091" t="e">
        <f t="shared" si="90"/>
        <v>#VALUE!</v>
      </c>
      <c r="G181" s="1091" t="e">
        <f t="shared" si="90"/>
        <v>#VALUE!</v>
      </c>
      <c r="H181" s="1091" t="e">
        <f t="shared" si="90"/>
        <v>#VALUE!</v>
      </c>
      <c r="I181" s="1091" t="e">
        <f t="shared" si="90"/>
        <v>#VALUE!</v>
      </c>
      <c r="J181" s="1091" t="e">
        <f t="shared" si="90"/>
        <v>#VALUE!</v>
      </c>
      <c r="K181" s="1091" t="e">
        <f t="shared" si="90"/>
        <v>#VALUE!</v>
      </c>
      <c r="L181" s="1091" t="e">
        <f t="shared" si="90"/>
        <v>#VALUE!</v>
      </c>
      <c r="M181" s="1091" t="e">
        <f t="shared" si="90"/>
        <v>#VALUE!</v>
      </c>
      <c r="N181" s="1091" t="e">
        <f t="shared" si="90"/>
        <v>#VALUE!</v>
      </c>
      <c r="O181" s="1091" t="e">
        <f t="shared" si="90"/>
        <v>#VALUE!</v>
      </c>
      <c r="P181" s="1091" t="e">
        <f t="shared" si="90"/>
        <v>#VALUE!</v>
      </c>
      <c r="Q181" s="1091" t="e">
        <f t="shared" si="90"/>
        <v>#VALUE!</v>
      </c>
      <c r="R181" s="1091" t="e">
        <f t="shared" si="90"/>
        <v>#VALUE!</v>
      </c>
      <c r="S181" s="1091" t="e">
        <f t="shared" si="90"/>
        <v>#VALUE!</v>
      </c>
      <c r="T181" s="1091" t="e">
        <f t="shared" si="90"/>
        <v>#VALUE!</v>
      </c>
      <c r="U181" s="1091" t="e">
        <f t="shared" si="90"/>
        <v>#VALUE!</v>
      </c>
      <c r="V181" s="1091" t="e">
        <f t="shared" si="90"/>
        <v>#VALUE!</v>
      </c>
      <c r="W181" s="1091" t="e">
        <f t="shared" si="90"/>
        <v>#VALUE!</v>
      </c>
      <c r="X181" s="1091" t="e">
        <f t="shared" si="90"/>
        <v>#VALUE!</v>
      </c>
      <c r="Y181" s="1091" t="e">
        <f t="shared" si="90"/>
        <v>#VALUE!</v>
      </c>
      <c r="Z181" s="1091" t="e">
        <f t="shared" si="90"/>
        <v>#VALUE!</v>
      </c>
      <c r="AA181" s="1091" t="e">
        <f t="shared" si="90"/>
        <v>#VALUE!</v>
      </c>
      <c r="AB181" s="1091" t="e">
        <f t="shared" si="90"/>
        <v>#VALUE!</v>
      </c>
      <c r="AC181" s="1091" t="e">
        <f t="shared" si="90"/>
        <v>#VALUE!</v>
      </c>
      <c r="AD181" s="1091" t="e">
        <f t="shared" si="90"/>
        <v>#VALUE!</v>
      </c>
      <c r="AE181" s="1091" t="e">
        <f t="shared" si="90"/>
        <v>#VALUE!</v>
      </c>
      <c r="AF181" s="1091" t="e">
        <f t="shared" si="90"/>
        <v>#VALUE!</v>
      </c>
      <c r="AG181" s="1091" t="e">
        <f t="shared" si="90"/>
        <v>#VALUE!</v>
      </c>
      <c r="AH181" s="855" t="s">
        <v>1372</v>
      </c>
      <c r="AI181" s="856">
        <f>+COUNTIFS(C182:AG182,"土",C186:AG186,"")+COUNTIFS(C182:AG182,"日",C186:AG186,"")</f>
        <v>0</v>
      </c>
    </row>
    <row r="182" spans="2:36">
      <c r="B182" s="852" t="s">
        <v>1355</v>
      </c>
      <c r="C182" s="1092" t="str">
        <f>IFERROR(TEXT(WEEKDAY(+C181),"aaa"),"")</f>
        <v/>
      </c>
      <c r="D182" s="1092" t="str">
        <f t="shared" ref="D182:AG182" si="91">IFERROR(TEXT(WEEKDAY(+D181),"aaa"),"")</f>
        <v/>
      </c>
      <c r="E182" s="1092" t="str">
        <f t="shared" si="91"/>
        <v/>
      </c>
      <c r="F182" s="1092" t="str">
        <f t="shared" si="91"/>
        <v/>
      </c>
      <c r="G182" s="1092" t="str">
        <f t="shared" si="91"/>
        <v/>
      </c>
      <c r="H182" s="1092" t="str">
        <f t="shared" si="91"/>
        <v/>
      </c>
      <c r="I182" s="1092" t="str">
        <f t="shared" si="91"/>
        <v/>
      </c>
      <c r="J182" s="1092" t="str">
        <f t="shared" si="91"/>
        <v/>
      </c>
      <c r="K182" s="1092" t="str">
        <f t="shared" si="91"/>
        <v/>
      </c>
      <c r="L182" s="1092" t="str">
        <f t="shared" si="91"/>
        <v/>
      </c>
      <c r="M182" s="1092" t="str">
        <f t="shared" si="91"/>
        <v/>
      </c>
      <c r="N182" s="1092" t="str">
        <f t="shared" si="91"/>
        <v/>
      </c>
      <c r="O182" s="1092" t="str">
        <f t="shared" si="91"/>
        <v/>
      </c>
      <c r="P182" s="1092" t="str">
        <f t="shared" si="91"/>
        <v/>
      </c>
      <c r="Q182" s="1092" t="str">
        <f t="shared" si="91"/>
        <v/>
      </c>
      <c r="R182" s="1092" t="str">
        <f t="shared" si="91"/>
        <v/>
      </c>
      <c r="S182" s="1092" t="str">
        <f t="shared" si="91"/>
        <v/>
      </c>
      <c r="T182" s="1092" t="str">
        <f t="shared" si="91"/>
        <v/>
      </c>
      <c r="U182" s="1092" t="str">
        <f t="shared" si="91"/>
        <v/>
      </c>
      <c r="V182" s="1092" t="str">
        <f t="shared" si="91"/>
        <v/>
      </c>
      <c r="W182" s="1092" t="str">
        <f t="shared" si="91"/>
        <v/>
      </c>
      <c r="X182" s="1092" t="str">
        <f t="shared" si="91"/>
        <v/>
      </c>
      <c r="Y182" s="1092" t="str">
        <f t="shared" si="91"/>
        <v/>
      </c>
      <c r="Z182" s="1092" t="str">
        <f t="shared" si="91"/>
        <v/>
      </c>
      <c r="AA182" s="1092" t="str">
        <f t="shared" si="91"/>
        <v/>
      </c>
      <c r="AB182" s="1092" t="str">
        <f t="shared" si="91"/>
        <v/>
      </c>
      <c r="AC182" s="1092" t="str">
        <f t="shared" si="91"/>
        <v/>
      </c>
      <c r="AD182" s="1092" t="str">
        <f t="shared" si="91"/>
        <v/>
      </c>
      <c r="AE182" s="1092" t="str">
        <f t="shared" si="91"/>
        <v/>
      </c>
      <c r="AF182" s="1092" t="str">
        <f t="shared" si="91"/>
        <v/>
      </c>
      <c r="AG182" s="1092" t="str">
        <f t="shared" si="91"/>
        <v/>
      </c>
      <c r="AH182" s="855" t="s">
        <v>1356</v>
      </c>
      <c r="AI182" s="856">
        <f>+COUNTIF(C186:AG186,"夏休")+COUNTIF(C186:AG186,"冬休")+COUNTIF(C186:AG186,"中止")</f>
        <v>0</v>
      </c>
    </row>
    <row r="183" spans="2:36" ht="13.5" customHeight="1">
      <c r="B183" s="2427" t="s">
        <v>1357</v>
      </c>
      <c r="C183" s="2439"/>
      <c r="D183" s="2424"/>
      <c r="E183" s="2424"/>
      <c r="F183" s="2424"/>
      <c r="G183" s="2424"/>
      <c r="H183" s="2424"/>
      <c r="I183" s="2424"/>
      <c r="J183" s="2424"/>
      <c r="K183" s="2424"/>
      <c r="L183" s="2424"/>
      <c r="M183" s="2424"/>
      <c r="N183" s="2424"/>
      <c r="O183" s="2424"/>
      <c r="P183" s="2424"/>
      <c r="Q183" s="2424"/>
      <c r="R183" s="2424"/>
      <c r="S183" s="2424"/>
      <c r="T183" s="2424"/>
      <c r="U183" s="2424"/>
      <c r="V183" s="2424"/>
      <c r="W183" s="2424"/>
      <c r="X183" s="2424"/>
      <c r="Y183" s="2424"/>
      <c r="Z183" s="2424"/>
      <c r="AA183" s="2424"/>
      <c r="AB183" s="2424"/>
      <c r="AC183" s="2424"/>
      <c r="AD183" s="2450"/>
      <c r="AE183" s="2450"/>
      <c r="AF183" s="2424"/>
      <c r="AG183" s="2453"/>
      <c r="AH183" s="857" t="s">
        <v>1358</v>
      </c>
      <c r="AI183" s="886">
        <f>COUNT(C181:AG181)-AI182</f>
        <v>0</v>
      </c>
    </row>
    <row r="184" spans="2:36" ht="13.5" customHeight="1">
      <c r="B184" s="2428"/>
      <c r="C184" s="2440"/>
      <c r="D184" s="2425"/>
      <c r="E184" s="2425"/>
      <c r="F184" s="2425"/>
      <c r="G184" s="2425"/>
      <c r="H184" s="2425"/>
      <c r="I184" s="2425"/>
      <c r="J184" s="2425"/>
      <c r="K184" s="2425"/>
      <c r="L184" s="2425"/>
      <c r="M184" s="2425"/>
      <c r="N184" s="2425"/>
      <c r="O184" s="2425"/>
      <c r="P184" s="2425"/>
      <c r="Q184" s="2425"/>
      <c r="R184" s="2425"/>
      <c r="S184" s="2425"/>
      <c r="T184" s="2425"/>
      <c r="U184" s="2425"/>
      <c r="V184" s="2425"/>
      <c r="W184" s="2425"/>
      <c r="X184" s="2425"/>
      <c r="Y184" s="2425"/>
      <c r="Z184" s="2425"/>
      <c r="AA184" s="2425"/>
      <c r="AB184" s="2425"/>
      <c r="AC184" s="2425"/>
      <c r="AD184" s="2451"/>
      <c r="AE184" s="2451"/>
      <c r="AF184" s="2425"/>
      <c r="AG184" s="2454"/>
      <c r="AH184" s="857" t="s">
        <v>1359</v>
      </c>
      <c r="AI184" s="860">
        <f>+COUNTIF(C187:AG187,"休")</f>
        <v>0</v>
      </c>
      <c r="AJ184" s="861" t="e">
        <f>IF(AI185&gt;0.285,"",IF(AI184&lt;AI181,"←計画日数が足りません",""))</f>
        <v>#DIV/0!</v>
      </c>
    </row>
    <row r="185" spans="2:36" ht="13.5" customHeight="1">
      <c r="B185" s="2429"/>
      <c r="C185" s="2441"/>
      <c r="D185" s="2426"/>
      <c r="E185" s="2426"/>
      <c r="F185" s="2426"/>
      <c r="G185" s="2426"/>
      <c r="H185" s="2426"/>
      <c r="I185" s="2426"/>
      <c r="J185" s="2426"/>
      <c r="K185" s="2426"/>
      <c r="L185" s="2426"/>
      <c r="M185" s="2426"/>
      <c r="N185" s="2426"/>
      <c r="O185" s="2426"/>
      <c r="P185" s="2426"/>
      <c r="Q185" s="2426"/>
      <c r="R185" s="2426"/>
      <c r="S185" s="2426"/>
      <c r="T185" s="2426"/>
      <c r="U185" s="2426"/>
      <c r="V185" s="2426"/>
      <c r="W185" s="2426"/>
      <c r="X185" s="2426"/>
      <c r="Y185" s="2426"/>
      <c r="Z185" s="2426"/>
      <c r="AA185" s="2426"/>
      <c r="AB185" s="2426"/>
      <c r="AC185" s="2426"/>
      <c r="AD185" s="2452"/>
      <c r="AE185" s="2452"/>
      <c r="AF185" s="2426"/>
      <c r="AG185" s="2455"/>
      <c r="AH185" s="857" t="s">
        <v>1360</v>
      </c>
      <c r="AI185" s="897" t="e">
        <f>+AI184/AI183</f>
        <v>#DIV/0!</v>
      </c>
    </row>
    <row r="186" spans="2:36">
      <c r="B186" s="864" t="s">
        <v>1361</v>
      </c>
      <c r="C186" s="875"/>
      <c r="D186" s="865"/>
      <c r="E186" s="865"/>
      <c r="F186" s="865"/>
      <c r="G186" s="865"/>
      <c r="H186" s="865"/>
      <c r="I186" s="865"/>
      <c r="J186" s="865"/>
      <c r="K186" s="865"/>
      <c r="L186" s="865"/>
      <c r="M186" s="865"/>
      <c r="N186" s="865"/>
      <c r="O186" s="865"/>
      <c r="P186" s="865"/>
      <c r="Q186" s="865"/>
      <c r="R186" s="865"/>
      <c r="S186" s="865"/>
      <c r="T186" s="865"/>
      <c r="U186" s="865"/>
      <c r="V186" s="865"/>
      <c r="W186" s="865"/>
      <c r="X186" s="865"/>
      <c r="Y186" s="865"/>
      <c r="Z186" s="865"/>
      <c r="AA186" s="865"/>
      <c r="AB186" s="865"/>
      <c r="AC186" s="865"/>
      <c r="AD186" s="887"/>
      <c r="AE186" s="887"/>
      <c r="AF186" s="865"/>
      <c r="AG186" s="888"/>
      <c r="AH186" s="857" t="s">
        <v>1362</v>
      </c>
      <c r="AI186" s="860">
        <f>+COUNTIF(C188:AG188,"*休")</f>
        <v>0</v>
      </c>
    </row>
    <row r="187" spans="2:36">
      <c r="B187" s="852" t="s">
        <v>1364</v>
      </c>
      <c r="C187" s="875"/>
      <c r="D187" s="865"/>
      <c r="E187" s="865"/>
      <c r="F187" s="865"/>
      <c r="G187" s="865"/>
      <c r="H187" s="865"/>
      <c r="I187" s="865"/>
      <c r="J187" s="865"/>
      <c r="K187" s="865"/>
      <c r="L187" s="865"/>
      <c r="M187" s="865"/>
      <c r="N187" s="865"/>
      <c r="O187" s="865"/>
      <c r="P187" s="865"/>
      <c r="Q187" s="865"/>
      <c r="R187" s="865"/>
      <c r="S187" s="865"/>
      <c r="T187" s="865"/>
      <c r="U187" s="865"/>
      <c r="V187" s="865"/>
      <c r="W187" s="865"/>
      <c r="X187" s="865"/>
      <c r="Y187" s="865"/>
      <c r="Z187" s="865"/>
      <c r="AA187" s="865"/>
      <c r="AB187" s="865"/>
      <c r="AC187" s="865"/>
      <c r="AD187" s="865"/>
      <c r="AE187" s="865"/>
      <c r="AF187" s="865"/>
      <c r="AG187" s="889"/>
      <c r="AH187" s="866" t="s">
        <v>1365</v>
      </c>
      <c r="AI187" s="898" t="e">
        <f>+AI186/AI183</f>
        <v>#DIV/0!</v>
      </c>
    </row>
    <row r="188" spans="2:36">
      <c r="B188" s="868" t="s">
        <v>1366</v>
      </c>
      <c r="C188" s="876"/>
      <c r="D188" s="869"/>
      <c r="E188" s="869"/>
      <c r="F188" s="869"/>
      <c r="G188" s="869"/>
      <c r="H188" s="869"/>
      <c r="I188" s="869"/>
      <c r="J188" s="869"/>
      <c r="K188" s="869"/>
      <c r="L188" s="869"/>
      <c r="M188" s="869"/>
      <c r="N188" s="869"/>
      <c r="O188" s="869"/>
      <c r="P188" s="869"/>
      <c r="Q188" s="869"/>
      <c r="R188" s="869"/>
      <c r="S188" s="869"/>
      <c r="T188" s="869"/>
      <c r="U188" s="869"/>
      <c r="V188" s="869"/>
      <c r="W188" s="869"/>
      <c r="X188" s="869"/>
      <c r="Y188" s="869"/>
      <c r="Z188" s="869"/>
      <c r="AA188" s="869"/>
      <c r="AB188" s="869"/>
      <c r="AC188" s="869"/>
      <c r="AD188" s="869"/>
      <c r="AE188" s="869"/>
      <c r="AF188" s="869"/>
      <c r="AG188" s="890"/>
      <c r="AH188" s="891" t="s">
        <v>1373</v>
      </c>
      <c r="AI188" s="871" t="e">
        <f>_xlfn.IFS(AI187&gt;=0.285,"OK",AI181&lt;=AI186,"OK",AI181&gt;AI186,"NG")</f>
        <v>#DIV/0!</v>
      </c>
      <c r="AJ188" s="861" t="e">
        <f>IF(AI188="NG","←月単位未達成","←月単位達成")</f>
        <v>#DIV/0!</v>
      </c>
    </row>
    <row r="189" spans="2:36" ht="13.25" hidden="1" customHeight="1">
      <c r="C189" s="892" t="str">
        <f>IF($C186="","通常",C186)</f>
        <v>通常</v>
      </c>
      <c r="D189" s="892" t="str">
        <f t="shared" ref="D189:AG189" si="92">IF(D186="","通常",D186)</f>
        <v>通常</v>
      </c>
      <c r="E189" s="892" t="str">
        <f t="shared" si="92"/>
        <v>通常</v>
      </c>
      <c r="F189" s="892" t="str">
        <f t="shared" si="92"/>
        <v>通常</v>
      </c>
      <c r="G189" s="892" t="str">
        <f t="shared" si="92"/>
        <v>通常</v>
      </c>
      <c r="H189" s="892" t="str">
        <f t="shared" si="92"/>
        <v>通常</v>
      </c>
      <c r="I189" s="892" t="str">
        <f t="shared" si="92"/>
        <v>通常</v>
      </c>
      <c r="J189" s="892" t="str">
        <f t="shared" si="92"/>
        <v>通常</v>
      </c>
      <c r="K189" s="892" t="str">
        <f t="shared" si="92"/>
        <v>通常</v>
      </c>
      <c r="L189" s="892" t="str">
        <f t="shared" si="92"/>
        <v>通常</v>
      </c>
      <c r="M189" s="892" t="str">
        <f t="shared" si="92"/>
        <v>通常</v>
      </c>
      <c r="N189" s="892" t="str">
        <f t="shared" si="92"/>
        <v>通常</v>
      </c>
      <c r="O189" s="892" t="str">
        <f t="shared" si="92"/>
        <v>通常</v>
      </c>
      <c r="P189" s="892" t="str">
        <f t="shared" si="92"/>
        <v>通常</v>
      </c>
      <c r="Q189" s="892" t="str">
        <f t="shared" si="92"/>
        <v>通常</v>
      </c>
      <c r="R189" s="892" t="str">
        <f t="shared" si="92"/>
        <v>通常</v>
      </c>
      <c r="S189" s="892" t="str">
        <f t="shared" si="92"/>
        <v>通常</v>
      </c>
      <c r="T189" s="892" t="str">
        <f t="shared" si="92"/>
        <v>通常</v>
      </c>
      <c r="U189" s="892" t="str">
        <f t="shared" si="92"/>
        <v>通常</v>
      </c>
      <c r="V189" s="892" t="str">
        <f t="shared" si="92"/>
        <v>通常</v>
      </c>
      <c r="W189" s="892" t="str">
        <f t="shared" si="92"/>
        <v>通常</v>
      </c>
      <c r="X189" s="892" t="str">
        <f t="shared" si="92"/>
        <v>通常</v>
      </c>
      <c r="Y189" s="892" t="str">
        <f t="shared" si="92"/>
        <v>通常</v>
      </c>
      <c r="Z189" s="892" t="str">
        <f t="shared" si="92"/>
        <v>通常</v>
      </c>
      <c r="AA189" s="892" t="str">
        <f t="shared" si="92"/>
        <v>通常</v>
      </c>
      <c r="AB189" s="892" t="str">
        <f t="shared" si="92"/>
        <v>通常</v>
      </c>
      <c r="AC189" s="892" t="str">
        <f t="shared" si="92"/>
        <v>通常</v>
      </c>
      <c r="AD189" s="892" t="str">
        <f t="shared" si="92"/>
        <v>通常</v>
      </c>
      <c r="AE189" s="892" t="str">
        <f t="shared" si="92"/>
        <v>通常</v>
      </c>
      <c r="AF189" s="892" t="str">
        <f t="shared" si="92"/>
        <v>通常</v>
      </c>
      <c r="AG189" s="892" t="str">
        <f t="shared" si="92"/>
        <v>通常</v>
      </c>
      <c r="AI189" s="863"/>
      <c r="AJ189" s="861"/>
    </row>
    <row r="190" spans="2:36" ht="13.25" hidden="1" customHeight="1">
      <c r="C190" s="892" t="str">
        <f>IF(C186="","通常実績",C186)</f>
        <v>通常実績</v>
      </c>
      <c r="D190" s="892" t="str">
        <f t="shared" ref="D190:AG190" si="93">IF(D186="","通常実績",D186)</f>
        <v>通常実績</v>
      </c>
      <c r="E190" s="892" t="str">
        <f t="shared" si="93"/>
        <v>通常実績</v>
      </c>
      <c r="F190" s="892" t="str">
        <f t="shared" si="93"/>
        <v>通常実績</v>
      </c>
      <c r="G190" s="892" t="str">
        <f t="shared" si="93"/>
        <v>通常実績</v>
      </c>
      <c r="H190" s="892" t="str">
        <f t="shared" si="93"/>
        <v>通常実績</v>
      </c>
      <c r="I190" s="892" t="str">
        <f t="shared" si="93"/>
        <v>通常実績</v>
      </c>
      <c r="J190" s="892" t="str">
        <f t="shared" si="93"/>
        <v>通常実績</v>
      </c>
      <c r="K190" s="892" t="str">
        <f t="shared" si="93"/>
        <v>通常実績</v>
      </c>
      <c r="L190" s="892" t="str">
        <f t="shared" si="93"/>
        <v>通常実績</v>
      </c>
      <c r="M190" s="892" t="str">
        <f t="shared" si="93"/>
        <v>通常実績</v>
      </c>
      <c r="N190" s="892" t="str">
        <f t="shared" si="93"/>
        <v>通常実績</v>
      </c>
      <c r="O190" s="892" t="str">
        <f t="shared" si="93"/>
        <v>通常実績</v>
      </c>
      <c r="P190" s="892" t="str">
        <f t="shared" si="93"/>
        <v>通常実績</v>
      </c>
      <c r="Q190" s="892" t="str">
        <f t="shared" si="93"/>
        <v>通常実績</v>
      </c>
      <c r="R190" s="892" t="str">
        <f t="shared" si="93"/>
        <v>通常実績</v>
      </c>
      <c r="S190" s="892" t="str">
        <f t="shared" si="93"/>
        <v>通常実績</v>
      </c>
      <c r="T190" s="892" t="str">
        <f t="shared" si="93"/>
        <v>通常実績</v>
      </c>
      <c r="U190" s="892" t="str">
        <f t="shared" si="93"/>
        <v>通常実績</v>
      </c>
      <c r="V190" s="892" t="str">
        <f t="shared" si="93"/>
        <v>通常実績</v>
      </c>
      <c r="W190" s="892" t="str">
        <f t="shared" si="93"/>
        <v>通常実績</v>
      </c>
      <c r="X190" s="892" t="str">
        <f t="shared" si="93"/>
        <v>通常実績</v>
      </c>
      <c r="Y190" s="892" t="str">
        <f t="shared" si="93"/>
        <v>通常実績</v>
      </c>
      <c r="Z190" s="892" t="str">
        <f t="shared" si="93"/>
        <v>通常実績</v>
      </c>
      <c r="AA190" s="892" t="str">
        <f t="shared" si="93"/>
        <v>通常実績</v>
      </c>
      <c r="AB190" s="892" t="str">
        <f t="shared" si="93"/>
        <v>通常実績</v>
      </c>
      <c r="AC190" s="892" t="str">
        <f t="shared" si="93"/>
        <v>通常実績</v>
      </c>
      <c r="AD190" s="892" t="str">
        <f t="shared" si="93"/>
        <v>通常実績</v>
      </c>
      <c r="AE190" s="892" t="str">
        <f t="shared" si="93"/>
        <v>通常実績</v>
      </c>
      <c r="AF190" s="892" t="str">
        <f t="shared" si="93"/>
        <v>通常実績</v>
      </c>
      <c r="AG190" s="892" t="str">
        <f t="shared" si="93"/>
        <v>通常実績</v>
      </c>
      <c r="AI190" s="863"/>
      <c r="AJ190" s="861"/>
    </row>
    <row r="191" spans="2:36" ht="20" customHeight="1"/>
    <row r="192" spans="2:36" ht="13.25" hidden="1" customHeight="1">
      <c r="C192" s="832" t="e">
        <f>YEAR(C195)</f>
        <v>#VALUE!</v>
      </c>
      <c r="D192" s="832" t="e">
        <f>MONTH(C195)</f>
        <v>#VALUE!</v>
      </c>
    </row>
    <row r="193" spans="2:36">
      <c r="B193" s="878" t="s">
        <v>1352</v>
      </c>
      <c r="C193" s="2436" t="e">
        <f>C195</f>
        <v>#VALUE!</v>
      </c>
      <c r="D193" s="2437"/>
      <c r="E193" s="2437"/>
      <c r="F193" s="2437"/>
      <c r="G193" s="2437"/>
      <c r="H193" s="2437"/>
      <c r="I193" s="2437"/>
      <c r="J193" s="2437"/>
      <c r="K193" s="2437"/>
      <c r="L193" s="2437"/>
      <c r="M193" s="2437"/>
      <c r="N193" s="2437"/>
      <c r="O193" s="2437"/>
      <c r="P193" s="2437"/>
      <c r="Q193" s="2437"/>
      <c r="R193" s="2437"/>
      <c r="S193" s="2437"/>
      <c r="T193" s="2437"/>
      <c r="U193" s="2437"/>
      <c r="V193" s="2437"/>
      <c r="W193" s="2437"/>
      <c r="X193" s="2437"/>
      <c r="Y193" s="2437"/>
      <c r="Z193" s="2437"/>
      <c r="AA193" s="2437"/>
      <c r="AB193" s="2437"/>
      <c r="AC193" s="2437"/>
      <c r="AD193" s="2437"/>
      <c r="AE193" s="2437"/>
      <c r="AF193" s="2437"/>
      <c r="AG193" s="2437"/>
      <c r="AH193" s="2437"/>
      <c r="AI193" s="2438"/>
    </row>
    <row r="194" spans="2:36" ht="13.25" hidden="1" customHeight="1">
      <c r="B194" s="878"/>
      <c r="C194" s="854" t="e">
        <f>DATE($C192,$D192,1)</f>
        <v>#VALUE!</v>
      </c>
      <c r="D194" s="854" t="e">
        <f t="shared" ref="D194:AG194" si="94">C194+1</f>
        <v>#VALUE!</v>
      </c>
      <c r="E194" s="854" t="e">
        <f t="shared" si="94"/>
        <v>#VALUE!</v>
      </c>
      <c r="F194" s="854" t="e">
        <f t="shared" si="94"/>
        <v>#VALUE!</v>
      </c>
      <c r="G194" s="854" t="e">
        <f t="shared" si="94"/>
        <v>#VALUE!</v>
      </c>
      <c r="H194" s="854" t="e">
        <f t="shared" si="94"/>
        <v>#VALUE!</v>
      </c>
      <c r="I194" s="854" t="e">
        <f t="shared" si="94"/>
        <v>#VALUE!</v>
      </c>
      <c r="J194" s="854" t="e">
        <f t="shared" si="94"/>
        <v>#VALUE!</v>
      </c>
      <c r="K194" s="854" t="e">
        <f t="shared" si="94"/>
        <v>#VALUE!</v>
      </c>
      <c r="L194" s="854" t="e">
        <f t="shared" si="94"/>
        <v>#VALUE!</v>
      </c>
      <c r="M194" s="854" t="e">
        <f t="shared" si="94"/>
        <v>#VALUE!</v>
      </c>
      <c r="N194" s="854" t="e">
        <f t="shared" si="94"/>
        <v>#VALUE!</v>
      </c>
      <c r="O194" s="854" t="e">
        <f t="shared" si="94"/>
        <v>#VALUE!</v>
      </c>
      <c r="P194" s="854" t="e">
        <f t="shared" si="94"/>
        <v>#VALUE!</v>
      </c>
      <c r="Q194" s="854" t="e">
        <f t="shared" si="94"/>
        <v>#VALUE!</v>
      </c>
      <c r="R194" s="854" t="e">
        <f t="shared" si="94"/>
        <v>#VALUE!</v>
      </c>
      <c r="S194" s="854" t="e">
        <f t="shared" si="94"/>
        <v>#VALUE!</v>
      </c>
      <c r="T194" s="854" t="e">
        <f t="shared" si="94"/>
        <v>#VALUE!</v>
      </c>
      <c r="U194" s="854" t="e">
        <f t="shared" si="94"/>
        <v>#VALUE!</v>
      </c>
      <c r="V194" s="854" t="e">
        <f t="shared" si="94"/>
        <v>#VALUE!</v>
      </c>
      <c r="W194" s="854" t="e">
        <f t="shared" si="94"/>
        <v>#VALUE!</v>
      </c>
      <c r="X194" s="854" t="e">
        <f t="shared" si="94"/>
        <v>#VALUE!</v>
      </c>
      <c r="Y194" s="854" t="e">
        <f t="shared" si="94"/>
        <v>#VALUE!</v>
      </c>
      <c r="Z194" s="854" t="e">
        <f t="shared" si="94"/>
        <v>#VALUE!</v>
      </c>
      <c r="AA194" s="854" t="e">
        <f t="shared" si="94"/>
        <v>#VALUE!</v>
      </c>
      <c r="AB194" s="854" t="e">
        <f t="shared" si="94"/>
        <v>#VALUE!</v>
      </c>
      <c r="AC194" s="854" t="e">
        <f t="shared" si="94"/>
        <v>#VALUE!</v>
      </c>
      <c r="AD194" s="854" t="e">
        <f t="shared" si="94"/>
        <v>#VALUE!</v>
      </c>
      <c r="AE194" s="854" t="e">
        <f t="shared" si="94"/>
        <v>#VALUE!</v>
      </c>
      <c r="AF194" s="854" t="e">
        <f t="shared" si="94"/>
        <v>#VALUE!</v>
      </c>
      <c r="AG194" s="854" t="e">
        <f t="shared" si="94"/>
        <v>#VALUE!</v>
      </c>
      <c r="AH194" s="894"/>
      <c r="AI194" s="895"/>
    </row>
    <row r="195" spans="2:36">
      <c r="B195" s="896" t="s">
        <v>1353</v>
      </c>
      <c r="C195" s="1095" t="e">
        <f>IF(EDATE(C180,1)&gt;$G$8,"",EDATE(C180,1))</f>
        <v>#VALUE!</v>
      </c>
      <c r="D195" s="1091" t="e">
        <f t="shared" ref="D195:AG195" si="95">IF(D194&gt;$G$8,"",IF(C195=EOMONTH(DATE($C192,$D192,1),0),"",IF(C195="","",C195+1)))</f>
        <v>#VALUE!</v>
      </c>
      <c r="E195" s="1091" t="e">
        <f t="shared" si="95"/>
        <v>#VALUE!</v>
      </c>
      <c r="F195" s="1091" t="e">
        <f t="shared" si="95"/>
        <v>#VALUE!</v>
      </c>
      <c r="G195" s="1091" t="e">
        <f t="shared" si="95"/>
        <v>#VALUE!</v>
      </c>
      <c r="H195" s="1091" t="e">
        <f t="shared" si="95"/>
        <v>#VALUE!</v>
      </c>
      <c r="I195" s="1091" t="e">
        <f t="shared" si="95"/>
        <v>#VALUE!</v>
      </c>
      <c r="J195" s="1091" t="e">
        <f t="shared" si="95"/>
        <v>#VALUE!</v>
      </c>
      <c r="K195" s="1091" t="e">
        <f t="shared" si="95"/>
        <v>#VALUE!</v>
      </c>
      <c r="L195" s="1091" t="e">
        <f t="shared" si="95"/>
        <v>#VALUE!</v>
      </c>
      <c r="M195" s="1091" t="e">
        <f t="shared" si="95"/>
        <v>#VALUE!</v>
      </c>
      <c r="N195" s="1091" t="e">
        <f t="shared" si="95"/>
        <v>#VALUE!</v>
      </c>
      <c r="O195" s="1091" t="e">
        <f t="shared" si="95"/>
        <v>#VALUE!</v>
      </c>
      <c r="P195" s="1091" t="e">
        <f t="shared" si="95"/>
        <v>#VALUE!</v>
      </c>
      <c r="Q195" s="1091" t="e">
        <f t="shared" si="95"/>
        <v>#VALUE!</v>
      </c>
      <c r="R195" s="1091" t="e">
        <f t="shared" si="95"/>
        <v>#VALUE!</v>
      </c>
      <c r="S195" s="1091" t="e">
        <f t="shared" si="95"/>
        <v>#VALUE!</v>
      </c>
      <c r="T195" s="1091" t="e">
        <f t="shared" si="95"/>
        <v>#VALUE!</v>
      </c>
      <c r="U195" s="1091" t="e">
        <f t="shared" si="95"/>
        <v>#VALUE!</v>
      </c>
      <c r="V195" s="1091" t="e">
        <f t="shared" si="95"/>
        <v>#VALUE!</v>
      </c>
      <c r="W195" s="1091" t="e">
        <f t="shared" si="95"/>
        <v>#VALUE!</v>
      </c>
      <c r="X195" s="1091" t="e">
        <f t="shared" si="95"/>
        <v>#VALUE!</v>
      </c>
      <c r="Y195" s="1091" t="e">
        <f t="shared" si="95"/>
        <v>#VALUE!</v>
      </c>
      <c r="Z195" s="1091" t="e">
        <f t="shared" si="95"/>
        <v>#VALUE!</v>
      </c>
      <c r="AA195" s="1091" t="e">
        <f t="shared" si="95"/>
        <v>#VALUE!</v>
      </c>
      <c r="AB195" s="1091" t="e">
        <f t="shared" si="95"/>
        <v>#VALUE!</v>
      </c>
      <c r="AC195" s="1091" t="e">
        <f t="shared" si="95"/>
        <v>#VALUE!</v>
      </c>
      <c r="AD195" s="1091" t="e">
        <f t="shared" si="95"/>
        <v>#VALUE!</v>
      </c>
      <c r="AE195" s="1091" t="e">
        <f t="shared" si="95"/>
        <v>#VALUE!</v>
      </c>
      <c r="AF195" s="1091" t="e">
        <f t="shared" si="95"/>
        <v>#VALUE!</v>
      </c>
      <c r="AG195" s="1091" t="e">
        <f t="shared" si="95"/>
        <v>#VALUE!</v>
      </c>
      <c r="AH195" s="855" t="s">
        <v>1372</v>
      </c>
      <c r="AI195" s="856">
        <f>+COUNTIFS(C196:AG196,"土",C200:AG200,"")+COUNTIFS(C196:AG196,"日",C200:AG200,"")</f>
        <v>0</v>
      </c>
    </row>
    <row r="196" spans="2:36">
      <c r="B196" s="852" t="s">
        <v>1355</v>
      </c>
      <c r="C196" s="1092" t="str">
        <f>IFERROR(TEXT(WEEKDAY(+C195),"aaa"),"")</f>
        <v/>
      </c>
      <c r="D196" s="1092" t="str">
        <f t="shared" ref="D196:AG196" si="96">IFERROR(TEXT(WEEKDAY(+D195),"aaa"),"")</f>
        <v/>
      </c>
      <c r="E196" s="1092" t="str">
        <f t="shared" si="96"/>
        <v/>
      </c>
      <c r="F196" s="1092" t="str">
        <f t="shared" si="96"/>
        <v/>
      </c>
      <c r="G196" s="1092" t="str">
        <f t="shared" si="96"/>
        <v/>
      </c>
      <c r="H196" s="1092" t="str">
        <f t="shared" si="96"/>
        <v/>
      </c>
      <c r="I196" s="1092" t="str">
        <f t="shared" si="96"/>
        <v/>
      </c>
      <c r="J196" s="1092" t="str">
        <f t="shared" si="96"/>
        <v/>
      </c>
      <c r="K196" s="1092" t="str">
        <f t="shared" si="96"/>
        <v/>
      </c>
      <c r="L196" s="1092" t="str">
        <f t="shared" si="96"/>
        <v/>
      </c>
      <c r="M196" s="1092" t="str">
        <f t="shared" si="96"/>
        <v/>
      </c>
      <c r="N196" s="1092" t="str">
        <f t="shared" si="96"/>
        <v/>
      </c>
      <c r="O196" s="1092" t="str">
        <f t="shared" si="96"/>
        <v/>
      </c>
      <c r="P196" s="1092" t="str">
        <f t="shared" si="96"/>
        <v/>
      </c>
      <c r="Q196" s="1092" t="str">
        <f t="shared" si="96"/>
        <v/>
      </c>
      <c r="R196" s="1092" t="str">
        <f t="shared" si="96"/>
        <v/>
      </c>
      <c r="S196" s="1092" t="str">
        <f t="shared" si="96"/>
        <v/>
      </c>
      <c r="T196" s="1092" t="str">
        <f t="shared" si="96"/>
        <v/>
      </c>
      <c r="U196" s="1092" t="str">
        <f t="shared" si="96"/>
        <v/>
      </c>
      <c r="V196" s="1092" t="str">
        <f t="shared" si="96"/>
        <v/>
      </c>
      <c r="W196" s="1092" t="str">
        <f t="shared" si="96"/>
        <v/>
      </c>
      <c r="X196" s="1092" t="str">
        <f t="shared" si="96"/>
        <v/>
      </c>
      <c r="Y196" s="1092" t="str">
        <f t="shared" si="96"/>
        <v/>
      </c>
      <c r="Z196" s="1092" t="str">
        <f t="shared" si="96"/>
        <v/>
      </c>
      <c r="AA196" s="1092" t="str">
        <f t="shared" si="96"/>
        <v/>
      </c>
      <c r="AB196" s="1092" t="str">
        <f t="shared" si="96"/>
        <v/>
      </c>
      <c r="AC196" s="1092" t="str">
        <f t="shared" si="96"/>
        <v/>
      </c>
      <c r="AD196" s="1092" t="str">
        <f t="shared" si="96"/>
        <v/>
      </c>
      <c r="AE196" s="1092" t="str">
        <f t="shared" si="96"/>
        <v/>
      </c>
      <c r="AF196" s="1092" t="str">
        <f t="shared" si="96"/>
        <v/>
      </c>
      <c r="AG196" s="1092" t="str">
        <f t="shared" si="96"/>
        <v/>
      </c>
      <c r="AH196" s="855" t="s">
        <v>1356</v>
      </c>
      <c r="AI196" s="856">
        <f>+COUNTIF(C200:AG200,"夏休")+COUNTIF(C200:AG200,"冬休")+COUNTIF(C200:AG200,"中止")</f>
        <v>0</v>
      </c>
    </row>
    <row r="197" spans="2:36" ht="13.5" customHeight="1">
      <c r="B197" s="2427" t="s">
        <v>1357</v>
      </c>
      <c r="C197" s="2439"/>
      <c r="D197" s="2424"/>
      <c r="E197" s="2424"/>
      <c r="F197" s="2424"/>
      <c r="G197" s="2424"/>
      <c r="H197" s="2424"/>
      <c r="I197" s="2424"/>
      <c r="J197" s="2424"/>
      <c r="K197" s="2424"/>
      <c r="L197" s="2424"/>
      <c r="M197" s="2424"/>
      <c r="N197" s="2424"/>
      <c r="O197" s="2424"/>
      <c r="P197" s="2424"/>
      <c r="Q197" s="2424"/>
      <c r="R197" s="2424"/>
      <c r="S197" s="2424"/>
      <c r="T197" s="2424"/>
      <c r="U197" s="2424"/>
      <c r="V197" s="2424"/>
      <c r="W197" s="2424"/>
      <c r="X197" s="2424"/>
      <c r="Y197" s="2424"/>
      <c r="Z197" s="2424"/>
      <c r="AA197" s="2424"/>
      <c r="AB197" s="2424"/>
      <c r="AC197" s="2424"/>
      <c r="AD197" s="2450"/>
      <c r="AE197" s="2450"/>
      <c r="AF197" s="2424"/>
      <c r="AG197" s="2453"/>
      <c r="AH197" s="857" t="s">
        <v>1358</v>
      </c>
      <c r="AI197" s="886">
        <f>COUNT(C195:AG195)-AI196</f>
        <v>0</v>
      </c>
    </row>
    <row r="198" spans="2:36" ht="13.5" customHeight="1">
      <c r="B198" s="2428"/>
      <c r="C198" s="2440"/>
      <c r="D198" s="2425"/>
      <c r="E198" s="2425"/>
      <c r="F198" s="2425"/>
      <c r="G198" s="2425"/>
      <c r="H198" s="2425"/>
      <c r="I198" s="2425"/>
      <c r="J198" s="2425"/>
      <c r="K198" s="2425"/>
      <c r="L198" s="2425"/>
      <c r="M198" s="2425"/>
      <c r="N198" s="2425"/>
      <c r="O198" s="2425"/>
      <c r="P198" s="2425"/>
      <c r="Q198" s="2425"/>
      <c r="R198" s="2425"/>
      <c r="S198" s="2425"/>
      <c r="T198" s="2425"/>
      <c r="U198" s="2425"/>
      <c r="V198" s="2425"/>
      <c r="W198" s="2425"/>
      <c r="X198" s="2425"/>
      <c r="Y198" s="2425"/>
      <c r="Z198" s="2425"/>
      <c r="AA198" s="2425"/>
      <c r="AB198" s="2425"/>
      <c r="AC198" s="2425"/>
      <c r="AD198" s="2451"/>
      <c r="AE198" s="2451"/>
      <c r="AF198" s="2425"/>
      <c r="AG198" s="2454"/>
      <c r="AH198" s="857" t="s">
        <v>1359</v>
      </c>
      <c r="AI198" s="860">
        <f>+COUNTIF(C201:AG201,"休")</f>
        <v>0</v>
      </c>
      <c r="AJ198" s="861" t="e">
        <f>IF(AI199&gt;0.285,"",IF(AI198&lt;AI195,"←計画日数が足りません",""))</f>
        <v>#DIV/0!</v>
      </c>
    </row>
    <row r="199" spans="2:36" ht="13.5" customHeight="1">
      <c r="B199" s="2429"/>
      <c r="C199" s="2441"/>
      <c r="D199" s="2426"/>
      <c r="E199" s="2426"/>
      <c r="F199" s="2426"/>
      <c r="G199" s="2426"/>
      <c r="H199" s="2426"/>
      <c r="I199" s="2426"/>
      <c r="J199" s="2426"/>
      <c r="K199" s="2426"/>
      <c r="L199" s="2426"/>
      <c r="M199" s="2426"/>
      <c r="N199" s="2426"/>
      <c r="O199" s="2426"/>
      <c r="P199" s="2426"/>
      <c r="Q199" s="2426"/>
      <c r="R199" s="2426"/>
      <c r="S199" s="2426"/>
      <c r="T199" s="2426"/>
      <c r="U199" s="2426"/>
      <c r="V199" s="2426"/>
      <c r="W199" s="2426"/>
      <c r="X199" s="2426"/>
      <c r="Y199" s="2426"/>
      <c r="Z199" s="2426"/>
      <c r="AA199" s="2426"/>
      <c r="AB199" s="2426"/>
      <c r="AC199" s="2426"/>
      <c r="AD199" s="2452"/>
      <c r="AE199" s="2452"/>
      <c r="AF199" s="2426"/>
      <c r="AG199" s="2455"/>
      <c r="AH199" s="857" t="s">
        <v>1360</v>
      </c>
      <c r="AI199" s="897" t="e">
        <f>+AI198/AI197</f>
        <v>#DIV/0!</v>
      </c>
    </row>
    <row r="200" spans="2:36">
      <c r="B200" s="864" t="s">
        <v>1361</v>
      </c>
      <c r="C200" s="875"/>
      <c r="D200" s="865"/>
      <c r="E200" s="865"/>
      <c r="F200" s="865"/>
      <c r="G200" s="865"/>
      <c r="H200" s="865"/>
      <c r="I200" s="865"/>
      <c r="J200" s="865"/>
      <c r="K200" s="865"/>
      <c r="L200" s="865"/>
      <c r="M200" s="865"/>
      <c r="N200" s="865"/>
      <c r="O200" s="865"/>
      <c r="P200" s="865"/>
      <c r="Q200" s="865"/>
      <c r="R200" s="865"/>
      <c r="S200" s="865"/>
      <c r="T200" s="865"/>
      <c r="U200" s="865"/>
      <c r="V200" s="865"/>
      <c r="W200" s="865"/>
      <c r="X200" s="865"/>
      <c r="Y200" s="865"/>
      <c r="Z200" s="865"/>
      <c r="AA200" s="865"/>
      <c r="AB200" s="865"/>
      <c r="AC200" s="865"/>
      <c r="AD200" s="887"/>
      <c r="AE200" s="887"/>
      <c r="AF200" s="865"/>
      <c r="AG200" s="888"/>
      <c r="AH200" s="857" t="s">
        <v>1362</v>
      </c>
      <c r="AI200" s="860">
        <f>+COUNTIF(C202:AG202,"*休")</f>
        <v>0</v>
      </c>
    </row>
    <row r="201" spans="2:36">
      <c r="B201" s="852" t="s">
        <v>1364</v>
      </c>
      <c r="C201" s="875"/>
      <c r="D201" s="865"/>
      <c r="E201" s="865"/>
      <c r="F201" s="865"/>
      <c r="G201" s="865"/>
      <c r="H201" s="865"/>
      <c r="I201" s="865"/>
      <c r="J201" s="865"/>
      <c r="K201" s="865"/>
      <c r="L201" s="865"/>
      <c r="M201" s="865"/>
      <c r="N201" s="865"/>
      <c r="O201" s="865"/>
      <c r="P201" s="865"/>
      <c r="Q201" s="865"/>
      <c r="R201" s="865"/>
      <c r="S201" s="865"/>
      <c r="T201" s="865"/>
      <c r="U201" s="865"/>
      <c r="V201" s="865"/>
      <c r="W201" s="865"/>
      <c r="X201" s="865"/>
      <c r="Y201" s="865"/>
      <c r="Z201" s="865"/>
      <c r="AA201" s="865"/>
      <c r="AB201" s="865"/>
      <c r="AC201" s="865"/>
      <c r="AD201" s="865"/>
      <c r="AE201" s="865"/>
      <c r="AF201" s="865"/>
      <c r="AG201" s="889"/>
      <c r="AH201" s="866" t="s">
        <v>1365</v>
      </c>
      <c r="AI201" s="898" t="e">
        <f>+AI200/AI197</f>
        <v>#DIV/0!</v>
      </c>
    </row>
    <row r="202" spans="2:36">
      <c r="B202" s="868" t="s">
        <v>1366</v>
      </c>
      <c r="C202" s="876"/>
      <c r="D202" s="869"/>
      <c r="E202" s="869"/>
      <c r="F202" s="869"/>
      <c r="G202" s="869"/>
      <c r="H202" s="869"/>
      <c r="I202" s="869"/>
      <c r="J202" s="869"/>
      <c r="K202" s="869"/>
      <c r="L202" s="869"/>
      <c r="M202" s="869"/>
      <c r="N202" s="869"/>
      <c r="O202" s="869"/>
      <c r="P202" s="869"/>
      <c r="Q202" s="869"/>
      <c r="R202" s="869"/>
      <c r="S202" s="869"/>
      <c r="T202" s="869"/>
      <c r="U202" s="869"/>
      <c r="V202" s="869"/>
      <c r="W202" s="869"/>
      <c r="X202" s="869"/>
      <c r="Y202" s="869"/>
      <c r="Z202" s="869"/>
      <c r="AA202" s="869"/>
      <c r="AB202" s="869"/>
      <c r="AC202" s="869"/>
      <c r="AD202" s="869"/>
      <c r="AE202" s="869"/>
      <c r="AF202" s="869"/>
      <c r="AG202" s="890"/>
      <c r="AH202" s="891" t="s">
        <v>1373</v>
      </c>
      <c r="AI202" s="871" t="e">
        <f>_xlfn.IFS(AI201&gt;=0.285,"OK",AI195&lt;=AI200,"OK",AI195&gt;AI200,"NG")</f>
        <v>#DIV/0!</v>
      </c>
      <c r="AJ202" s="861" t="e">
        <f>IF(AI202="NG","←月単位未達成","←月単位達成")</f>
        <v>#DIV/0!</v>
      </c>
    </row>
    <row r="203" spans="2:36" ht="13.25" hidden="1" customHeight="1">
      <c r="C203" s="892" t="str">
        <f>IF($C200="","通常",C200)</f>
        <v>通常</v>
      </c>
      <c r="D203" s="892" t="str">
        <f t="shared" ref="D203:AG203" si="97">IF(D200="","通常",D200)</f>
        <v>通常</v>
      </c>
      <c r="E203" s="892" t="str">
        <f t="shared" si="97"/>
        <v>通常</v>
      </c>
      <c r="F203" s="892" t="str">
        <f t="shared" si="97"/>
        <v>通常</v>
      </c>
      <c r="G203" s="892" t="str">
        <f t="shared" si="97"/>
        <v>通常</v>
      </c>
      <c r="H203" s="892" t="str">
        <f t="shared" si="97"/>
        <v>通常</v>
      </c>
      <c r="I203" s="892" t="str">
        <f t="shared" si="97"/>
        <v>通常</v>
      </c>
      <c r="J203" s="892" t="str">
        <f t="shared" si="97"/>
        <v>通常</v>
      </c>
      <c r="K203" s="892" t="str">
        <f t="shared" si="97"/>
        <v>通常</v>
      </c>
      <c r="L203" s="892" t="str">
        <f t="shared" si="97"/>
        <v>通常</v>
      </c>
      <c r="M203" s="892" t="str">
        <f t="shared" si="97"/>
        <v>通常</v>
      </c>
      <c r="N203" s="892" t="str">
        <f t="shared" si="97"/>
        <v>通常</v>
      </c>
      <c r="O203" s="892" t="str">
        <f t="shared" si="97"/>
        <v>通常</v>
      </c>
      <c r="P203" s="892" t="str">
        <f t="shared" si="97"/>
        <v>通常</v>
      </c>
      <c r="Q203" s="892" t="str">
        <f t="shared" si="97"/>
        <v>通常</v>
      </c>
      <c r="R203" s="892" t="str">
        <f t="shared" si="97"/>
        <v>通常</v>
      </c>
      <c r="S203" s="892" t="str">
        <f t="shared" si="97"/>
        <v>通常</v>
      </c>
      <c r="T203" s="892" t="str">
        <f t="shared" si="97"/>
        <v>通常</v>
      </c>
      <c r="U203" s="892" t="str">
        <f t="shared" si="97"/>
        <v>通常</v>
      </c>
      <c r="V203" s="892" t="str">
        <f t="shared" si="97"/>
        <v>通常</v>
      </c>
      <c r="W203" s="892" t="str">
        <f t="shared" si="97"/>
        <v>通常</v>
      </c>
      <c r="X203" s="892" t="str">
        <f t="shared" si="97"/>
        <v>通常</v>
      </c>
      <c r="Y203" s="892" t="str">
        <f t="shared" si="97"/>
        <v>通常</v>
      </c>
      <c r="Z203" s="892" t="str">
        <f t="shared" si="97"/>
        <v>通常</v>
      </c>
      <c r="AA203" s="892" t="str">
        <f t="shared" si="97"/>
        <v>通常</v>
      </c>
      <c r="AB203" s="892" t="str">
        <f t="shared" si="97"/>
        <v>通常</v>
      </c>
      <c r="AC203" s="892" t="str">
        <f t="shared" si="97"/>
        <v>通常</v>
      </c>
      <c r="AD203" s="892" t="str">
        <f t="shared" si="97"/>
        <v>通常</v>
      </c>
      <c r="AE203" s="892" t="str">
        <f t="shared" si="97"/>
        <v>通常</v>
      </c>
      <c r="AF203" s="892" t="str">
        <f t="shared" si="97"/>
        <v>通常</v>
      </c>
      <c r="AG203" s="892" t="str">
        <f t="shared" si="97"/>
        <v>通常</v>
      </c>
      <c r="AI203" s="863"/>
      <c r="AJ203" s="861"/>
    </row>
    <row r="204" spans="2:36" ht="13.25" hidden="1" customHeight="1">
      <c r="C204" s="892" t="str">
        <f>IF(C200="","通常実績",C200)</f>
        <v>通常実績</v>
      </c>
      <c r="D204" s="892" t="str">
        <f t="shared" ref="D204:AG204" si="98">IF(D200="","通常実績",D200)</f>
        <v>通常実績</v>
      </c>
      <c r="E204" s="892" t="str">
        <f t="shared" si="98"/>
        <v>通常実績</v>
      </c>
      <c r="F204" s="892" t="str">
        <f t="shared" si="98"/>
        <v>通常実績</v>
      </c>
      <c r="G204" s="892" t="str">
        <f t="shared" si="98"/>
        <v>通常実績</v>
      </c>
      <c r="H204" s="892" t="str">
        <f t="shared" si="98"/>
        <v>通常実績</v>
      </c>
      <c r="I204" s="892" t="str">
        <f t="shared" si="98"/>
        <v>通常実績</v>
      </c>
      <c r="J204" s="892" t="str">
        <f t="shared" si="98"/>
        <v>通常実績</v>
      </c>
      <c r="K204" s="892" t="str">
        <f t="shared" si="98"/>
        <v>通常実績</v>
      </c>
      <c r="L204" s="892" t="str">
        <f t="shared" si="98"/>
        <v>通常実績</v>
      </c>
      <c r="M204" s="892" t="str">
        <f t="shared" si="98"/>
        <v>通常実績</v>
      </c>
      <c r="N204" s="892" t="str">
        <f t="shared" si="98"/>
        <v>通常実績</v>
      </c>
      <c r="O204" s="892" t="str">
        <f t="shared" si="98"/>
        <v>通常実績</v>
      </c>
      <c r="P204" s="892" t="str">
        <f t="shared" si="98"/>
        <v>通常実績</v>
      </c>
      <c r="Q204" s="892" t="str">
        <f t="shared" si="98"/>
        <v>通常実績</v>
      </c>
      <c r="R204" s="892" t="str">
        <f t="shared" si="98"/>
        <v>通常実績</v>
      </c>
      <c r="S204" s="892" t="str">
        <f t="shared" si="98"/>
        <v>通常実績</v>
      </c>
      <c r="T204" s="892" t="str">
        <f t="shared" si="98"/>
        <v>通常実績</v>
      </c>
      <c r="U204" s="892" t="str">
        <f t="shared" si="98"/>
        <v>通常実績</v>
      </c>
      <c r="V204" s="892" t="str">
        <f t="shared" si="98"/>
        <v>通常実績</v>
      </c>
      <c r="W204" s="892" t="str">
        <f t="shared" si="98"/>
        <v>通常実績</v>
      </c>
      <c r="X204" s="892" t="str">
        <f t="shared" si="98"/>
        <v>通常実績</v>
      </c>
      <c r="Y204" s="892" t="str">
        <f t="shared" si="98"/>
        <v>通常実績</v>
      </c>
      <c r="Z204" s="892" t="str">
        <f t="shared" si="98"/>
        <v>通常実績</v>
      </c>
      <c r="AA204" s="892" t="str">
        <f t="shared" si="98"/>
        <v>通常実績</v>
      </c>
      <c r="AB204" s="892" t="str">
        <f t="shared" si="98"/>
        <v>通常実績</v>
      </c>
      <c r="AC204" s="892" t="str">
        <f t="shared" si="98"/>
        <v>通常実績</v>
      </c>
      <c r="AD204" s="892" t="str">
        <f t="shared" si="98"/>
        <v>通常実績</v>
      </c>
      <c r="AE204" s="892" t="str">
        <f t="shared" si="98"/>
        <v>通常実績</v>
      </c>
      <c r="AF204" s="892" t="str">
        <f t="shared" si="98"/>
        <v>通常実績</v>
      </c>
      <c r="AG204" s="892" t="str">
        <f t="shared" si="98"/>
        <v>通常実績</v>
      </c>
      <c r="AI204" s="863"/>
      <c r="AJ204" s="861"/>
    </row>
    <row r="205" spans="2:36" ht="20" customHeight="1"/>
    <row r="206" spans="2:36" ht="13.25" hidden="1" customHeight="1">
      <c r="C206" s="832" t="e">
        <f>YEAR(C209)</f>
        <v>#VALUE!</v>
      </c>
      <c r="D206" s="832" t="e">
        <f>MONTH(C209)</f>
        <v>#VALUE!</v>
      </c>
    </row>
    <row r="207" spans="2:36">
      <c r="B207" s="878" t="s">
        <v>1352</v>
      </c>
      <c r="C207" s="2436" t="e">
        <f>C209</f>
        <v>#VALUE!</v>
      </c>
      <c r="D207" s="2437"/>
      <c r="E207" s="2437"/>
      <c r="F207" s="2437"/>
      <c r="G207" s="2437"/>
      <c r="H207" s="2437"/>
      <c r="I207" s="2437"/>
      <c r="J207" s="2437"/>
      <c r="K207" s="2437"/>
      <c r="L207" s="2437"/>
      <c r="M207" s="2437"/>
      <c r="N207" s="2437"/>
      <c r="O207" s="2437"/>
      <c r="P207" s="2437"/>
      <c r="Q207" s="2437"/>
      <c r="R207" s="2437"/>
      <c r="S207" s="2437"/>
      <c r="T207" s="2437"/>
      <c r="U207" s="2437"/>
      <c r="V207" s="2437"/>
      <c r="W207" s="2437"/>
      <c r="X207" s="2437"/>
      <c r="Y207" s="2437"/>
      <c r="Z207" s="2437"/>
      <c r="AA207" s="2437"/>
      <c r="AB207" s="2437"/>
      <c r="AC207" s="2437"/>
      <c r="AD207" s="2437"/>
      <c r="AE207" s="2437"/>
      <c r="AF207" s="2437"/>
      <c r="AG207" s="2437"/>
      <c r="AH207" s="2437"/>
      <c r="AI207" s="2438"/>
    </row>
    <row r="208" spans="2:36" ht="13.25" hidden="1" customHeight="1">
      <c r="B208" s="893"/>
      <c r="C208" s="854" t="e">
        <f>DATE($C206,$D206,1)</f>
        <v>#VALUE!</v>
      </c>
      <c r="D208" s="854" t="e">
        <f t="shared" ref="D208:AG208" si="99">C208+1</f>
        <v>#VALUE!</v>
      </c>
      <c r="E208" s="854" t="e">
        <f t="shared" si="99"/>
        <v>#VALUE!</v>
      </c>
      <c r="F208" s="854" t="e">
        <f t="shared" si="99"/>
        <v>#VALUE!</v>
      </c>
      <c r="G208" s="854" t="e">
        <f t="shared" si="99"/>
        <v>#VALUE!</v>
      </c>
      <c r="H208" s="854" t="e">
        <f t="shared" si="99"/>
        <v>#VALUE!</v>
      </c>
      <c r="I208" s="854" t="e">
        <f t="shared" si="99"/>
        <v>#VALUE!</v>
      </c>
      <c r="J208" s="854" t="e">
        <f t="shared" si="99"/>
        <v>#VALUE!</v>
      </c>
      <c r="K208" s="854" t="e">
        <f t="shared" si="99"/>
        <v>#VALUE!</v>
      </c>
      <c r="L208" s="854" t="e">
        <f t="shared" si="99"/>
        <v>#VALUE!</v>
      </c>
      <c r="M208" s="854" t="e">
        <f t="shared" si="99"/>
        <v>#VALUE!</v>
      </c>
      <c r="N208" s="854" t="e">
        <f t="shared" si="99"/>
        <v>#VALUE!</v>
      </c>
      <c r="O208" s="854" t="e">
        <f t="shared" si="99"/>
        <v>#VALUE!</v>
      </c>
      <c r="P208" s="854" t="e">
        <f t="shared" si="99"/>
        <v>#VALUE!</v>
      </c>
      <c r="Q208" s="854" t="e">
        <f t="shared" si="99"/>
        <v>#VALUE!</v>
      </c>
      <c r="R208" s="854" t="e">
        <f t="shared" si="99"/>
        <v>#VALUE!</v>
      </c>
      <c r="S208" s="854" t="e">
        <f t="shared" si="99"/>
        <v>#VALUE!</v>
      </c>
      <c r="T208" s="854" t="e">
        <f t="shared" si="99"/>
        <v>#VALUE!</v>
      </c>
      <c r="U208" s="854" t="e">
        <f t="shared" si="99"/>
        <v>#VALUE!</v>
      </c>
      <c r="V208" s="854" t="e">
        <f t="shared" si="99"/>
        <v>#VALUE!</v>
      </c>
      <c r="W208" s="854" t="e">
        <f t="shared" si="99"/>
        <v>#VALUE!</v>
      </c>
      <c r="X208" s="854" t="e">
        <f t="shared" si="99"/>
        <v>#VALUE!</v>
      </c>
      <c r="Y208" s="854" t="e">
        <f t="shared" si="99"/>
        <v>#VALUE!</v>
      </c>
      <c r="Z208" s="854" t="e">
        <f t="shared" si="99"/>
        <v>#VALUE!</v>
      </c>
      <c r="AA208" s="854" t="e">
        <f t="shared" si="99"/>
        <v>#VALUE!</v>
      </c>
      <c r="AB208" s="854" t="e">
        <f t="shared" si="99"/>
        <v>#VALUE!</v>
      </c>
      <c r="AC208" s="854" t="e">
        <f t="shared" si="99"/>
        <v>#VALUE!</v>
      </c>
      <c r="AD208" s="854" t="e">
        <f t="shared" si="99"/>
        <v>#VALUE!</v>
      </c>
      <c r="AE208" s="854" t="e">
        <f t="shared" si="99"/>
        <v>#VALUE!</v>
      </c>
      <c r="AF208" s="854" t="e">
        <f t="shared" si="99"/>
        <v>#VALUE!</v>
      </c>
      <c r="AG208" s="854" t="e">
        <f t="shared" si="99"/>
        <v>#VALUE!</v>
      </c>
      <c r="AH208" s="894"/>
      <c r="AI208" s="895"/>
    </row>
    <row r="209" spans="1:36">
      <c r="B209" s="896" t="s">
        <v>1353</v>
      </c>
      <c r="C209" s="1095" t="e">
        <f>IF(EDATE(C194,1)&gt;$G$8,"",EDATE(C194,1))</f>
        <v>#VALUE!</v>
      </c>
      <c r="D209" s="1091" t="e">
        <f t="shared" ref="D209:AG209" si="100">IF(D208&gt;$G$8,"",IF(C209=EOMONTH(DATE($C206,$D206,1),0),"",IF(C209="","",C209+1)))</f>
        <v>#VALUE!</v>
      </c>
      <c r="E209" s="1091" t="e">
        <f t="shared" si="100"/>
        <v>#VALUE!</v>
      </c>
      <c r="F209" s="1091" t="e">
        <f t="shared" si="100"/>
        <v>#VALUE!</v>
      </c>
      <c r="G209" s="1091" t="e">
        <f t="shared" si="100"/>
        <v>#VALUE!</v>
      </c>
      <c r="H209" s="1091" t="e">
        <f t="shared" si="100"/>
        <v>#VALUE!</v>
      </c>
      <c r="I209" s="1091" t="e">
        <f t="shared" si="100"/>
        <v>#VALUE!</v>
      </c>
      <c r="J209" s="1091" t="e">
        <f t="shared" si="100"/>
        <v>#VALUE!</v>
      </c>
      <c r="K209" s="1091" t="e">
        <f t="shared" si="100"/>
        <v>#VALUE!</v>
      </c>
      <c r="L209" s="1091" t="e">
        <f t="shared" si="100"/>
        <v>#VALUE!</v>
      </c>
      <c r="M209" s="1091" t="e">
        <f t="shared" si="100"/>
        <v>#VALUE!</v>
      </c>
      <c r="N209" s="1091" t="e">
        <f t="shared" si="100"/>
        <v>#VALUE!</v>
      </c>
      <c r="O209" s="1091" t="e">
        <f t="shared" si="100"/>
        <v>#VALUE!</v>
      </c>
      <c r="P209" s="1091" t="e">
        <f t="shared" si="100"/>
        <v>#VALUE!</v>
      </c>
      <c r="Q209" s="1091" t="e">
        <f t="shared" si="100"/>
        <v>#VALUE!</v>
      </c>
      <c r="R209" s="1091" t="e">
        <f t="shared" si="100"/>
        <v>#VALUE!</v>
      </c>
      <c r="S209" s="1091" t="e">
        <f t="shared" si="100"/>
        <v>#VALUE!</v>
      </c>
      <c r="T209" s="1091" t="e">
        <f t="shared" si="100"/>
        <v>#VALUE!</v>
      </c>
      <c r="U209" s="1091" t="e">
        <f t="shared" si="100"/>
        <v>#VALUE!</v>
      </c>
      <c r="V209" s="1091" t="e">
        <f t="shared" si="100"/>
        <v>#VALUE!</v>
      </c>
      <c r="W209" s="1091" t="e">
        <f t="shared" si="100"/>
        <v>#VALUE!</v>
      </c>
      <c r="X209" s="1091" t="e">
        <f t="shared" si="100"/>
        <v>#VALUE!</v>
      </c>
      <c r="Y209" s="1091" t="e">
        <f t="shared" si="100"/>
        <v>#VALUE!</v>
      </c>
      <c r="Z209" s="1091" t="e">
        <f t="shared" si="100"/>
        <v>#VALUE!</v>
      </c>
      <c r="AA209" s="1091" t="e">
        <f t="shared" si="100"/>
        <v>#VALUE!</v>
      </c>
      <c r="AB209" s="1091" t="e">
        <f t="shared" si="100"/>
        <v>#VALUE!</v>
      </c>
      <c r="AC209" s="1091" t="e">
        <f t="shared" si="100"/>
        <v>#VALUE!</v>
      </c>
      <c r="AD209" s="1091" t="e">
        <f t="shared" si="100"/>
        <v>#VALUE!</v>
      </c>
      <c r="AE209" s="1091" t="e">
        <f t="shared" si="100"/>
        <v>#VALUE!</v>
      </c>
      <c r="AF209" s="1091" t="e">
        <f t="shared" si="100"/>
        <v>#VALUE!</v>
      </c>
      <c r="AG209" s="1091" t="e">
        <f t="shared" si="100"/>
        <v>#VALUE!</v>
      </c>
      <c r="AH209" s="855" t="s">
        <v>1372</v>
      </c>
      <c r="AI209" s="856">
        <f>+COUNTIFS(C210:AG210,"土",C214:AG214,"")+COUNTIFS(C210:AG210,"日",C214:AG214,"")</f>
        <v>0</v>
      </c>
    </row>
    <row r="210" spans="1:36">
      <c r="B210" s="852" t="s">
        <v>1355</v>
      </c>
      <c r="C210" s="1092" t="str">
        <f>IFERROR(TEXT(WEEKDAY(+C209),"aaa"),"")</f>
        <v/>
      </c>
      <c r="D210" s="1092" t="str">
        <f t="shared" ref="D210:AG210" si="101">IFERROR(TEXT(WEEKDAY(+D209),"aaa"),"")</f>
        <v/>
      </c>
      <c r="E210" s="1092" t="str">
        <f t="shared" si="101"/>
        <v/>
      </c>
      <c r="F210" s="1092" t="str">
        <f t="shared" si="101"/>
        <v/>
      </c>
      <c r="G210" s="1092" t="str">
        <f t="shared" si="101"/>
        <v/>
      </c>
      <c r="H210" s="1092" t="str">
        <f t="shared" si="101"/>
        <v/>
      </c>
      <c r="I210" s="1092" t="str">
        <f t="shared" si="101"/>
        <v/>
      </c>
      <c r="J210" s="1092" t="str">
        <f t="shared" si="101"/>
        <v/>
      </c>
      <c r="K210" s="1092" t="str">
        <f t="shared" si="101"/>
        <v/>
      </c>
      <c r="L210" s="1092" t="str">
        <f t="shared" si="101"/>
        <v/>
      </c>
      <c r="M210" s="1092" t="str">
        <f t="shared" si="101"/>
        <v/>
      </c>
      <c r="N210" s="1092" t="str">
        <f t="shared" si="101"/>
        <v/>
      </c>
      <c r="O210" s="1092" t="str">
        <f t="shared" si="101"/>
        <v/>
      </c>
      <c r="P210" s="1092" t="str">
        <f t="shared" si="101"/>
        <v/>
      </c>
      <c r="Q210" s="1092" t="str">
        <f t="shared" si="101"/>
        <v/>
      </c>
      <c r="R210" s="1092" t="str">
        <f t="shared" si="101"/>
        <v/>
      </c>
      <c r="S210" s="1092" t="str">
        <f t="shared" si="101"/>
        <v/>
      </c>
      <c r="T210" s="1092" t="str">
        <f t="shared" si="101"/>
        <v/>
      </c>
      <c r="U210" s="1092" t="str">
        <f t="shared" si="101"/>
        <v/>
      </c>
      <c r="V210" s="1092" t="str">
        <f t="shared" si="101"/>
        <v/>
      </c>
      <c r="W210" s="1092" t="str">
        <f t="shared" si="101"/>
        <v/>
      </c>
      <c r="X210" s="1092" t="str">
        <f t="shared" si="101"/>
        <v/>
      </c>
      <c r="Y210" s="1092" t="str">
        <f t="shared" si="101"/>
        <v/>
      </c>
      <c r="Z210" s="1092" t="str">
        <f t="shared" si="101"/>
        <v/>
      </c>
      <c r="AA210" s="1092" t="str">
        <f t="shared" si="101"/>
        <v/>
      </c>
      <c r="AB210" s="1092" t="str">
        <f t="shared" si="101"/>
        <v/>
      </c>
      <c r="AC210" s="1092" t="str">
        <f t="shared" si="101"/>
        <v/>
      </c>
      <c r="AD210" s="1092" t="str">
        <f t="shared" si="101"/>
        <v/>
      </c>
      <c r="AE210" s="1092" t="str">
        <f t="shared" si="101"/>
        <v/>
      </c>
      <c r="AF210" s="1092" t="str">
        <f t="shared" si="101"/>
        <v/>
      </c>
      <c r="AG210" s="1092" t="str">
        <f t="shared" si="101"/>
        <v/>
      </c>
      <c r="AH210" s="855" t="s">
        <v>1356</v>
      </c>
      <c r="AI210" s="856">
        <f>+COUNTIF(C214:AG214,"夏休")+COUNTIF(C214:AG214,"冬休")+COUNTIF(C214:AG214,"中止")</f>
        <v>0</v>
      </c>
    </row>
    <row r="211" spans="1:36" ht="13.5" customHeight="1">
      <c r="B211" s="2427" t="s">
        <v>1357</v>
      </c>
      <c r="C211" s="2439"/>
      <c r="D211" s="2424"/>
      <c r="E211" s="2424"/>
      <c r="F211" s="2424"/>
      <c r="G211" s="2424"/>
      <c r="H211" s="2424"/>
      <c r="I211" s="2424"/>
      <c r="J211" s="2424"/>
      <c r="K211" s="2424"/>
      <c r="L211" s="2424"/>
      <c r="M211" s="2424"/>
      <c r="N211" s="2424"/>
      <c r="O211" s="2424"/>
      <c r="P211" s="2424"/>
      <c r="Q211" s="2424"/>
      <c r="R211" s="2424"/>
      <c r="S211" s="2424"/>
      <c r="T211" s="2424"/>
      <c r="U211" s="2424"/>
      <c r="V211" s="2424"/>
      <c r="W211" s="2424"/>
      <c r="X211" s="2424"/>
      <c r="Y211" s="2424"/>
      <c r="Z211" s="2424"/>
      <c r="AA211" s="2424"/>
      <c r="AB211" s="2424"/>
      <c r="AC211" s="2424"/>
      <c r="AD211" s="2450"/>
      <c r="AE211" s="2450"/>
      <c r="AF211" s="2424"/>
      <c r="AG211" s="2453"/>
      <c r="AH211" s="857" t="s">
        <v>1358</v>
      </c>
      <c r="AI211" s="886">
        <f>COUNT(C209:AG209)-AI210</f>
        <v>0</v>
      </c>
    </row>
    <row r="212" spans="1:36" ht="13.5" customHeight="1">
      <c r="B212" s="2428"/>
      <c r="C212" s="2440"/>
      <c r="D212" s="2425"/>
      <c r="E212" s="2425"/>
      <c r="F212" s="2425"/>
      <c r="G212" s="2425"/>
      <c r="H212" s="2425"/>
      <c r="I212" s="2425"/>
      <c r="J212" s="2425"/>
      <c r="K212" s="2425"/>
      <c r="L212" s="2425"/>
      <c r="M212" s="2425"/>
      <c r="N212" s="2425"/>
      <c r="O212" s="2425"/>
      <c r="P212" s="2425"/>
      <c r="Q212" s="2425"/>
      <c r="R212" s="2425"/>
      <c r="S212" s="2425"/>
      <c r="T212" s="2425"/>
      <c r="U212" s="2425"/>
      <c r="V212" s="2425"/>
      <c r="W212" s="2425"/>
      <c r="X212" s="2425"/>
      <c r="Y212" s="2425"/>
      <c r="Z212" s="2425"/>
      <c r="AA212" s="2425"/>
      <c r="AB212" s="2425"/>
      <c r="AC212" s="2425"/>
      <c r="AD212" s="2451"/>
      <c r="AE212" s="2451"/>
      <c r="AF212" s="2425"/>
      <c r="AG212" s="2454"/>
      <c r="AH212" s="857" t="s">
        <v>1359</v>
      </c>
      <c r="AI212" s="860">
        <f>+COUNTIF(C215:AG215,"休")</f>
        <v>0</v>
      </c>
      <c r="AJ212" s="861" t="e">
        <f>IF(AI213&gt;0.285,"",IF(AI212&lt;AI209,"←計画日数が足りません",""))</f>
        <v>#DIV/0!</v>
      </c>
    </row>
    <row r="213" spans="1:36" ht="13.5" customHeight="1">
      <c r="B213" s="2429"/>
      <c r="C213" s="2441"/>
      <c r="D213" s="2426"/>
      <c r="E213" s="2426"/>
      <c r="F213" s="2426"/>
      <c r="G213" s="2426"/>
      <c r="H213" s="2426"/>
      <c r="I213" s="2426"/>
      <c r="J213" s="2426"/>
      <c r="K213" s="2426"/>
      <c r="L213" s="2426"/>
      <c r="M213" s="2426"/>
      <c r="N213" s="2426"/>
      <c r="O213" s="2426"/>
      <c r="P213" s="2426"/>
      <c r="Q213" s="2426"/>
      <c r="R213" s="2426"/>
      <c r="S213" s="2426"/>
      <c r="T213" s="2426"/>
      <c r="U213" s="2426"/>
      <c r="V213" s="2426"/>
      <c r="W213" s="2426"/>
      <c r="X213" s="2426"/>
      <c r="Y213" s="2426"/>
      <c r="Z213" s="2426"/>
      <c r="AA213" s="2426"/>
      <c r="AB213" s="2426"/>
      <c r="AC213" s="2426"/>
      <c r="AD213" s="2452"/>
      <c r="AE213" s="2452"/>
      <c r="AF213" s="2426"/>
      <c r="AG213" s="2455"/>
      <c r="AH213" s="857" t="s">
        <v>1360</v>
      </c>
      <c r="AI213" s="897" t="e">
        <f>+AI212/AI211</f>
        <v>#DIV/0!</v>
      </c>
    </row>
    <row r="214" spans="1:36">
      <c r="B214" s="864" t="s">
        <v>1361</v>
      </c>
      <c r="C214" s="875"/>
      <c r="D214" s="865"/>
      <c r="E214" s="865"/>
      <c r="F214" s="865"/>
      <c r="G214" s="865"/>
      <c r="H214" s="865"/>
      <c r="I214" s="865"/>
      <c r="J214" s="865"/>
      <c r="K214" s="865"/>
      <c r="L214" s="865"/>
      <c r="M214" s="865"/>
      <c r="N214" s="865"/>
      <c r="O214" s="865"/>
      <c r="P214" s="865"/>
      <c r="Q214" s="865"/>
      <c r="R214" s="865"/>
      <c r="S214" s="865"/>
      <c r="T214" s="865"/>
      <c r="U214" s="865"/>
      <c r="V214" s="865"/>
      <c r="W214" s="865"/>
      <c r="X214" s="865"/>
      <c r="Y214" s="865"/>
      <c r="Z214" s="865"/>
      <c r="AA214" s="865"/>
      <c r="AB214" s="865"/>
      <c r="AC214" s="865"/>
      <c r="AD214" s="887"/>
      <c r="AE214" s="887"/>
      <c r="AF214" s="865"/>
      <c r="AG214" s="888"/>
      <c r="AH214" s="857" t="s">
        <v>1362</v>
      </c>
      <c r="AI214" s="860">
        <f>+COUNTIF(C216:AG216,"*休")</f>
        <v>0</v>
      </c>
    </row>
    <row r="215" spans="1:36">
      <c r="B215" s="852" t="s">
        <v>1364</v>
      </c>
      <c r="C215" s="875"/>
      <c r="D215" s="865"/>
      <c r="E215" s="865"/>
      <c r="F215" s="865"/>
      <c r="G215" s="865"/>
      <c r="H215" s="865"/>
      <c r="I215" s="865"/>
      <c r="J215" s="865"/>
      <c r="K215" s="865"/>
      <c r="L215" s="865"/>
      <c r="M215" s="865"/>
      <c r="N215" s="865"/>
      <c r="O215" s="865"/>
      <c r="P215" s="865"/>
      <c r="Q215" s="865"/>
      <c r="R215" s="865"/>
      <c r="S215" s="865"/>
      <c r="T215" s="865"/>
      <c r="U215" s="865"/>
      <c r="V215" s="865"/>
      <c r="W215" s="865"/>
      <c r="X215" s="865"/>
      <c r="Y215" s="865"/>
      <c r="Z215" s="865"/>
      <c r="AA215" s="865"/>
      <c r="AB215" s="865"/>
      <c r="AC215" s="865"/>
      <c r="AD215" s="865"/>
      <c r="AE215" s="865"/>
      <c r="AF215" s="865"/>
      <c r="AG215" s="889"/>
      <c r="AH215" s="866" t="s">
        <v>1365</v>
      </c>
      <c r="AI215" s="898" t="e">
        <f>+AI214/AI211</f>
        <v>#DIV/0!</v>
      </c>
    </row>
    <row r="216" spans="1:36">
      <c r="B216" s="868" t="s">
        <v>1366</v>
      </c>
      <c r="C216" s="876"/>
      <c r="D216" s="869"/>
      <c r="E216" s="869"/>
      <c r="F216" s="869"/>
      <c r="G216" s="869"/>
      <c r="H216" s="869"/>
      <c r="I216" s="869"/>
      <c r="J216" s="869"/>
      <c r="K216" s="869"/>
      <c r="L216" s="869"/>
      <c r="M216" s="869"/>
      <c r="N216" s="869"/>
      <c r="O216" s="869"/>
      <c r="P216" s="869"/>
      <c r="Q216" s="869"/>
      <c r="R216" s="869"/>
      <c r="S216" s="869"/>
      <c r="T216" s="869"/>
      <c r="U216" s="869"/>
      <c r="V216" s="869"/>
      <c r="W216" s="869"/>
      <c r="X216" s="869"/>
      <c r="Y216" s="869"/>
      <c r="Z216" s="869"/>
      <c r="AA216" s="869"/>
      <c r="AB216" s="869"/>
      <c r="AC216" s="869"/>
      <c r="AD216" s="869"/>
      <c r="AE216" s="869"/>
      <c r="AF216" s="869"/>
      <c r="AG216" s="890"/>
      <c r="AH216" s="891" t="s">
        <v>1373</v>
      </c>
      <c r="AI216" s="871" t="e">
        <f>_xlfn.IFS(AI215&gt;=0.285,"OK",AI209&lt;=AI214,"OK",AI209&gt;AI214,"NG")</f>
        <v>#DIV/0!</v>
      </c>
      <c r="AJ216" s="861" t="e">
        <f>IF(AI216="NG","←月単位未達成","←月単位達成")</f>
        <v>#DIV/0!</v>
      </c>
    </row>
    <row r="217" spans="1:36" ht="13.25" hidden="1" customHeight="1">
      <c r="C217" s="892" t="str">
        <f>IF($C214="","通常",C214)</f>
        <v>通常</v>
      </c>
      <c r="D217" s="892" t="str">
        <f t="shared" ref="D217:AG217" si="102">IF(D214="","通常",D214)</f>
        <v>通常</v>
      </c>
      <c r="E217" s="892" t="str">
        <f t="shared" si="102"/>
        <v>通常</v>
      </c>
      <c r="F217" s="892" t="str">
        <f t="shared" si="102"/>
        <v>通常</v>
      </c>
      <c r="G217" s="892" t="str">
        <f t="shared" si="102"/>
        <v>通常</v>
      </c>
      <c r="H217" s="892" t="str">
        <f t="shared" si="102"/>
        <v>通常</v>
      </c>
      <c r="I217" s="892" t="str">
        <f t="shared" si="102"/>
        <v>通常</v>
      </c>
      <c r="J217" s="892" t="str">
        <f t="shared" si="102"/>
        <v>通常</v>
      </c>
      <c r="K217" s="892" t="str">
        <f t="shared" si="102"/>
        <v>通常</v>
      </c>
      <c r="L217" s="892" t="str">
        <f t="shared" si="102"/>
        <v>通常</v>
      </c>
      <c r="M217" s="892" t="str">
        <f t="shared" si="102"/>
        <v>通常</v>
      </c>
      <c r="N217" s="892" t="str">
        <f t="shared" si="102"/>
        <v>通常</v>
      </c>
      <c r="O217" s="892" t="str">
        <f t="shared" si="102"/>
        <v>通常</v>
      </c>
      <c r="P217" s="892" t="str">
        <f t="shared" si="102"/>
        <v>通常</v>
      </c>
      <c r="Q217" s="892" t="str">
        <f t="shared" si="102"/>
        <v>通常</v>
      </c>
      <c r="R217" s="892" t="str">
        <f t="shared" si="102"/>
        <v>通常</v>
      </c>
      <c r="S217" s="892" t="str">
        <f t="shared" si="102"/>
        <v>通常</v>
      </c>
      <c r="T217" s="892" t="str">
        <f t="shared" si="102"/>
        <v>通常</v>
      </c>
      <c r="U217" s="892" t="str">
        <f t="shared" si="102"/>
        <v>通常</v>
      </c>
      <c r="V217" s="892" t="str">
        <f t="shared" si="102"/>
        <v>通常</v>
      </c>
      <c r="W217" s="892" t="str">
        <f t="shared" si="102"/>
        <v>通常</v>
      </c>
      <c r="X217" s="892" t="str">
        <f t="shared" si="102"/>
        <v>通常</v>
      </c>
      <c r="Y217" s="892" t="str">
        <f t="shared" si="102"/>
        <v>通常</v>
      </c>
      <c r="Z217" s="892" t="str">
        <f t="shared" si="102"/>
        <v>通常</v>
      </c>
      <c r="AA217" s="892" t="str">
        <f t="shared" si="102"/>
        <v>通常</v>
      </c>
      <c r="AB217" s="892" t="str">
        <f t="shared" si="102"/>
        <v>通常</v>
      </c>
      <c r="AC217" s="892" t="str">
        <f t="shared" si="102"/>
        <v>通常</v>
      </c>
      <c r="AD217" s="892" t="str">
        <f t="shared" si="102"/>
        <v>通常</v>
      </c>
      <c r="AE217" s="892" t="str">
        <f t="shared" si="102"/>
        <v>通常</v>
      </c>
      <c r="AF217" s="892" t="str">
        <f t="shared" si="102"/>
        <v>通常</v>
      </c>
      <c r="AG217" s="892" t="str">
        <f t="shared" si="102"/>
        <v>通常</v>
      </c>
      <c r="AI217" s="863"/>
      <c r="AJ217" s="861"/>
    </row>
    <row r="218" spans="1:36" ht="13.25" hidden="1" customHeight="1">
      <c r="C218" s="892" t="str">
        <f>IF(C214="","通常実績",C214)</f>
        <v>通常実績</v>
      </c>
      <c r="D218" s="892" t="str">
        <f t="shared" ref="D218:AG218" si="103">IF(D214="","通常実績",D214)</f>
        <v>通常実績</v>
      </c>
      <c r="E218" s="892" t="str">
        <f t="shared" si="103"/>
        <v>通常実績</v>
      </c>
      <c r="F218" s="892" t="str">
        <f t="shared" si="103"/>
        <v>通常実績</v>
      </c>
      <c r="G218" s="892" t="str">
        <f t="shared" si="103"/>
        <v>通常実績</v>
      </c>
      <c r="H218" s="892" t="str">
        <f t="shared" si="103"/>
        <v>通常実績</v>
      </c>
      <c r="I218" s="892" t="str">
        <f t="shared" si="103"/>
        <v>通常実績</v>
      </c>
      <c r="J218" s="892" t="str">
        <f t="shared" si="103"/>
        <v>通常実績</v>
      </c>
      <c r="K218" s="892" t="str">
        <f t="shared" si="103"/>
        <v>通常実績</v>
      </c>
      <c r="L218" s="892" t="str">
        <f t="shared" si="103"/>
        <v>通常実績</v>
      </c>
      <c r="M218" s="892" t="str">
        <f t="shared" si="103"/>
        <v>通常実績</v>
      </c>
      <c r="N218" s="892" t="str">
        <f t="shared" si="103"/>
        <v>通常実績</v>
      </c>
      <c r="O218" s="892" t="str">
        <f t="shared" si="103"/>
        <v>通常実績</v>
      </c>
      <c r="P218" s="892" t="str">
        <f t="shared" si="103"/>
        <v>通常実績</v>
      </c>
      <c r="Q218" s="892" t="str">
        <f t="shared" si="103"/>
        <v>通常実績</v>
      </c>
      <c r="R218" s="892" t="str">
        <f t="shared" si="103"/>
        <v>通常実績</v>
      </c>
      <c r="S218" s="892" t="str">
        <f t="shared" si="103"/>
        <v>通常実績</v>
      </c>
      <c r="T218" s="892" t="str">
        <f t="shared" si="103"/>
        <v>通常実績</v>
      </c>
      <c r="U218" s="892" t="str">
        <f t="shared" si="103"/>
        <v>通常実績</v>
      </c>
      <c r="V218" s="892" t="str">
        <f t="shared" si="103"/>
        <v>通常実績</v>
      </c>
      <c r="W218" s="892" t="str">
        <f t="shared" si="103"/>
        <v>通常実績</v>
      </c>
      <c r="X218" s="892" t="str">
        <f t="shared" si="103"/>
        <v>通常実績</v>
      </c>
      <c r="Y218" s="892" t="str">
        <f t="shared" si="103"/>
        <v>通常実績</v>
      </c>
      <c r="Z218" s="892" t="str">
        <f t="shared" si="103"/>
        <v>通常実績</v>
      </c>
      <c r="AA218" s="892" t="str">
        <f t="shared" si="103"/>
        <v>通常実績</v>
      </c>
      <c r="AB218" s="892" t="str">
        <f t="shared" si="103"/>
        <v>通常実績</v>
      </c>
      <c r="AC218" s="892" t="str">
        <f t="shared" si="103"/>
        <v>通常実績</v>
      </c>
      <c r="AD218" s="892" t="str">
        <f t="shared" si="103"/>
        <v>通常実績</v>
      </c>
      <c r="AE218" s="892" t="str">
        <f t="shared" si="103"/>
        <v>通常実績</v>
      </c>
      <c r="AF218" s="892" t="str">
        <f t="shared" si="103"/>
        <v>通常実績</v>
      </c>
      <c r="AG218" s="892" t="str">
        <f t="shared" si="103"/>
        <v>通常実績</v>
      </c>
      <c r="AI218" s="863"/>
      <c r="AJ218" s="861"/>
    </row>
    <row r="219" spans="1:36" ht="20" customHeight="1">
      <c r="A219" s="2814"/>
    </row>
    <row r="220" spans="1:36" ht="13.25" hidden="1" customHeight="1">
      <c r="C220" s="832" t="e">
        <f>YEAR(C223)</f>
        <v>#VALUE!</v>
      </c>
      <c r="D220" s="832" t="e">
        <f>MONTH(C223)</f>
        <v>#VALUE!</v>
      </c>
    </row>
    <row r="221" spans="1:36">
      <c r="B221" s="878" t="s">
        <v>1352</v>
      </c>
      <c r="C221" s="2436" t="e">
        <f>C223</f>
        <v>#VALUE!</v>
      </c>
      <c r="D221" s="2437"/>
      <c r="E221" s="2437"/>
      <c r="F221" s="2437"/>
      <c r="G221" s="2437"/>
      <c r="H221" s="2437"/>
      <c r="I221" s="2437"/>
      <c r="J221" s="2437"/>
      <c r="K221" s="2437"/>
      <c r="L221" s="2437"/>
      <c r="M221" s="2437"/>
      <c r="N221" s="2437"/>
      <c r="O221" s="2437"/>
      <c r="P221" s="2437"/>
      <c r="Q221" s="2437"/>
      <c r="R221" s="2437"/>
      <c r="S221" s="2437"/>
      <c r="T221" s="2437"/>
      <c r="U221" s="2437"/>
      <c r="V221" s="2437"/>
      <c r="W221" s="2437"/>
      <c r="X221" s="2437"/>
      <c r="Y221" s="2437"/>
      <c r="Z221" s="2437"/>
      <c r="AA221" s="2437"/>
      <c r="AB221" s="2437"/>
      <c r="AC221" s="2437"/>
      <c r="AD221" s="2437"/>
      <c r="AE221" s="2437"/>
      <c r="AF221" s="2437"/>
      <c r="AG221" s="2437"/>
      <c r="AH221" s="2437"/>
      <c r="AI221" s="2438"/>
    </row>
    <row r="222" spans="1:36" ht="13.25" hidden="1" customHeight="1">
      <c r="B222" s="893"/>
      <c r="C222" s="854" t="e">
        <f>DATE($C220,$D220,1)</f>
        <v>#VALUE!</v>
      </c>
      <c r="D222" s="854" t="e">
        <f t="shared" ref="D222:AG222" si="104">C222+1</f>
        <v>#VALUE!</v>
      </c>
      <c r="E222" s="854" t="e">
        <f t="shared" si="104"/>
        <v>#VALUE!</v>
      </c>
      <c r="F222" s="854" t="e">
        <f t="shared" si="104"/>
        <v>#VALUE!</v>
      </c>
      <c r="G222" s="854" t="e">
        <f t="shared" si="104"/>
        <v>#VALUE!</v>
      </c>
      <c r="H222" s="854" t="e">
        <f t="shared" si="104"/>
        <v>#VALUE!</v>
      </c>
      <c r="I222" s="854" t="e">
        <f t="shared" si="104"/>
        <v>#VALUE!</v>
      </c>
      <c r="J222" s="854" t="e">
        <f t="shared" si="104"/>
        <v>#VALUE!</v>
      </c>
      <c r="K222" s="854" t="e">
        <f t="shared" si="104"/>
        <v>#VALUE!</v>
      </c>
      <c r="L222" s="854" t="e">
        <f t="shared" si="104"/>
        <v>#VALUE!</v>
      </c>
      <c r="M222" s="854" t="e">
        <f t="shared" si="104"/>
        <v>#VALUE!</v>
      </c>
      <c r="N222" s="854" t="e">
        <f t="shared" si="104"/>
        <v>#VALUE!</v>
      </c>
      <c r="O222" s="854" t="e">
        <f t="shared" si="104"/>
        <v>#VALUE!</v>
      </c>
      <c r="P222" s="854" t="e">
        <f t="shared" si="104"/>
        <v>#VALUE!</v>
      </c>
      <c r="Q222" s="854" t="e">
        <f t="shared" si="104"/>
        <v>#VALUE!</v>
      </c>
      <c r="R222" s="854" t="e">
        <f t="shared" si="104"/>
        <v>#VALUE!</v>
      </c>
      <c r="S222" s="854" t="e">
        <f t="shared" si="104"/>
        <v>#VALUE!</v>
      </c>
      <c r="T222" s="854" t="e">
        <f t="shared" si="104"/>
        <v>#VALUE!</v>
      </c>
      <c r="U222" s="854" t="e">
        <f t="shared" si="104"/>
        <v>#VALUE!</v>
      </c>
      <c r="V222" s="854" t="e">
        <f t="shared" si="104"/>
        <v>#VALUE!</v>
      </c>
      <c r="W222" s="854" t="e">
        <f t="shared" si="104"/>
        <v>#VALUE!</v>
      </c>
      <c r="X222" s="854" t="e">
        <f t="shared" si="104"/>
        <v>#VALUE!</v>
      </c>
      <c r="Y222" s="854" t="e">
        <f t="shared" si="104"/>
        <v>#VALUE!</v>
      </c>
      <c r="Z222" s="854" t="e">
        <f t="shared" si="104"/>
        <v>#VALUE!</v>
      </c>
      <c r="AA222" s="854" t="e">
        <f t="shared" si="104"/>
        <v>#VALUE!</v>
      </c>
      <c r="AB222" s="854" t="e">
        <f t="shared" si="104"/>
        <v>#VALUE!</v>
      </c>
      <c r="AC222" s="854" t="e">
        <f t="shared" si="104"/>
        <v>#VALUE!</v>
      </c>
      <c r="AD222" s="854" t="e">
        <f t="shared" si="104"/>
        <v>#VALUE!</v>
      </c>
      <c r="AE222" s="854" t="e">
        <f t="shared" si="104"/>
        <v>#VALUE!</v>
      </c>
      <c r="AF222" s="854" t="e">
        <f t="shared" si="104"/>
        <v>#VALUE!</v>
      </c>
      <c r="AG222" s="854" t="e">
        <f t="shared" si="104"/>
        <v>#VALUE!</v>
      </c>
      <c r="AH222" s="894"/>
      <c r="AI222" s="895"/>
    </row>
    <row r="223" spans="1:36">
      <c r="B223" s="896" t="s">
        <v>1353</v>
      </c>
      <c r="C223" s="1095" t="e">
        <f>IF(EDATE(C208,1)&gt;$G$8,"",EDATE(C208,1))</f>
        <v>#VALUE!</v>
      </c>
      <c r="D223" s="1091" t="e">
        <f t="shared" ref="D223:AG223" si="105">IF(D222&gt;$G$8,"",IF(C223=EOMONTH(DATE($C220,$D220,1),0),"",IF(C223="","",C223+1)))</f>
        <v>#VALUE!</v>
      </c>
      <c r="E223" s="1091" t="e">
        <f t="shared" si="105"/>
        <v>#VALUE!</v>
      </c>
      <c r="F223" s="1091" t="e">
        <f t="shared" si="105"/>
        <v>#VALUE!</v>
      </c>
      <c r="G223" s="1091" t="e">
        <f t="shared" si="105"/>
        <v>#VALUE!</v>
      </c>
      <c r="H223" s="1091" t="e">
        <f t="shared" si="105"/>
        <v>#VALUE!</v>
      </c>
      <c r="I223" s="1091" t="e">
        <f t="shared" si="105"/>
        <v>#VALUE!</v>
      </c>
      <c r="J223" s="1091" t="e">
        <f t="shared" si="105"/>
        <v>#VALUE!</v>
      </c>
      <c r="K223" s="1091" t="e">
        <f t="shared" si="105"/>
        <v>#VALUE!</v>
      </c>
      <c r="L223" s="1091" t="e">
        <f t="shared" si="105"/>
        <v>#VALUE!</v>
      </c>
      <c r="M223" s="1091" t="e">
        <f t="shared" si="105"/>
        <v>#VALUE!</v>
      </c>
      <c r="N223" s="1091" t="e">
        <f t="shared" si="105"/>
        <v>#VALUE!</v>
      </c>
      <c r="O223" s="1091" t="e">
        <f t="shared" si="105"/>
        <v>#VALUE!</v>
      </c>
      <c r="P223" s="1091" t="e">
        <f t="shared" si="105"/>
        <v>#VALUE!</v>
      </c>
      <c r="Q223" s="1091" t="e">
        <f t="shared" si="105"/>
        <v>#VALUE!</v>
      </c>
      <c r="R223" s="1091" t="e">
        <f t="shared" si="105"/>
        <v>#VALUE!</v>
      </c>
      <c r="S223" s="1091" t="e">
        <f t="shared" si="105"/>
        <v>#VALUE!</v>
      </c>
      <c r="T223" s="1091" t="e">
        <f t="shared" si="105"/>
        <v>#VALUE!</v>
      </c>
      <c r="U223" s="1091" t="e">
        <f t="shared" si="105"/>
        <v>#VALUE!</v>
      </c>
      <c r="V223" s="1091" t="e">
        <f t="shared" si="105"/>
        <v>#VALUE!</v>
      </c>
      <c r="W223" s="1091" t="e">
        <f t="shared" si="105"/>
        <v>#VALUE!</v>
      </c>
      <c r="X223" s="1091" t="e">
        <f t="shared" si="105"/>
        <v>#VALUE!</v>
      </c>
      <c r="Y223" s="1091" t="e">
        <f t="shared" si="105"/>
        <v>#VALUE!</v>
      </c>
      <c r="Z223" s="1091" t="e">
        <f t="shared" si="105"/>
        <v>#VALUE!</v>
      </c>
      <c r="AA223" s="1091" t="e">
        <f t="shared" si="105"/>
        <v>#VALUE!</v>
      </c>
      <c r="AB223" s="1091" t="e">
        <f t="shared" si="105"/>
        <v>#VALUE!</v>
      </c>
      <c r="AC223" s="1091" t="e">
        <f t="shared" si="105"/>
        <v>#VALUE!</v>
      </c>
      <c r="AD223" s="1091" t="e">
        <f t="shared" si="105"/>
        <v>#VALUE!</v>
      </c>
      <c r="AE223" s="1091" t="e">
        <f t="shared" si="105"/>
        <v>#VALUE!</v>
      </c>
      <c r="AF223" s="1091" t="e">
        <f t="shared" si="105"/>
        <v>#VALUE!</v>
      </c>
      <c r="AG223" s="1091" t="e">
        <f t="shared" si="105"/>
        <v>#VALUE!</v>
      </c>
      <c r="AH223" s="855" t="s">
        <v>1372</v>
      </c>
      <c r="AI223" s="856">
        <f>+COUNTIFS(C224:AG224,"土",C228:AG228,"")+COUNTIFS(C224:AG224,"日",C228:AG228,"")</f>
        <v>0</v>
      </c>
    </row>
    <row r="224" spans="1:36">
      <c r="B224" s="852" t="s">
        <v>1355</v>
      </c>
      <c r="C224" s="1092" t="str">
        <f>IFERROR(TEXT(WEEKDAY(+C223),"aaa"),"")</f>
        <v/>
      </c>
      <c r="D224" s="1092" t="str">
        <f t="shared" ref="D224:AG224" si="106">IFERROR(TEXT(WEEKDAY(+D223),"aaa"),"")</f>
        <v/>
      </c>
      <c r="E224" s="1092" t="str">
        <f t="shared" si="106"/>
        <v/>
      </c>
      <c r="F224" s="1092" t="str">
        <f t="shared" si="106"/>
        <v/>
      </c>
      <c r="G224" s="1092" t="str">
        <f t="shared" si="106"/>
        <v/>
      </c>
      <c r="H224" s="1092" t="str">
        <f t="shared" si="106"/>
        <v/>
      </c>
      <c r="I224" s="1092" t="str">
        <f t="shared" si="106"/>
        <v/>
      </c>
      <c r="J224" s="1092" t="str">
        <f t="shared" si="106"/>
        <v/>
      </c>
      <c r="K224" s="1092" t="str">
        <f t="shared" si="106"/>
        <v/>
      </c>
      <c r="L224" s="1092" t="str">
        <f t="shared" si="106"/>
        <v/>
      </c>
      <c r="M224" s="1092" t="str">
        <f t="shared" si="106"/>
        <v/>
      </c>
      <c r="N224" s="1092" t="str">
        <f t="shared" si="106"/>
        <v/>
      </c>
      <c r="O224" s="1092" t="str">
        <f t="shared" si="106"/>
        <v/>
      </c>
      <c r="P224" s="1092" t="str">
        <f t="shared" si="106"/>
        <v/>
      </c>
      <c r="Q224" s="1092" t="str">
        <f t="shared" si="106"/>
        <v/>
      </c>
      <c r="R224" s="1092" t="str">
        <f t="shared" si="106"/>
        <v/>
      </c>
      <c r="S224" s="1092" t="str">
        <f t="shared" si="106"/>
        <v/>
      </c>
      <c r="T224" s="1092" t="str">
        <f t="shared" si="106"/>
        <v/>
      </c>
      <c r="U224" s="1092" t="str">
        <f t="shared" si="106"/>
        <v/>
      </c>
      <c r="V224" s="1092" t="str">
        <f t="shared" si="106"/>
        <v/>
      </c>
      <c r="W224" s="1092" t="str">
        <f t="shared" si="106"/>
        <v/>
      </c>
      <c r="X224" s="1092" t="str">
        <f t="shared" si="106"/>
        <v/>
      </c>
      <c r="Y224" s="1092" t="str">
        <f t="shared" si="106"/>
        <v/>
      </c>
      <c r="Z224" s="1092" t="str">
        <f t="shared" si="106"/>
        <v/>
      </c>
      <c r="AA224" s="1092" t="str">
        <f t="shared" si="106"/>
        <v/>
      </c>
      <c r="AB224" s="1092" t="str">
        <f t="shared" si="106"/>
        <v/>
      </c>
      <c r="AC224" s="1092" t="str">
        <f t="shared" si="106"/>
        <v/>
      </c>
      <c r="AD224" s="1092" t="str">
        <f t="shared" si="106"/>
        <v/>
      </c>
      <c r="AE224" s="1092" t="str">
        <f t="shared" si="106"/>
        <v/>
      </c>
      <c r="AF224" s="1092" t="str">
        <f t="shared" si="106"/>
        <v/>
      </c>
      <c r="AG224" s="1092" t="str">
        <f t="shared" si="106"/>
        <v/>
      </c>
      <c r="AH224" s="855" t="s">
        <v>1356</v>
      </c>
      <c r="AI224" s="856">
        <f>+COUNTIF(C228:AG228,"夏休")+COUNTIF(C228:AG228,"冬休")+COUNTIF(C228:AG228,"中止")</f>
        <v>0</v>
      </c>
    </row>
    <row r="225" spans="2:36" ht="13.5" customHeight="1">
      <c r="B225" s="2427" t="s">
        <v>1357</v>
      </c>
      <c r="C225" s="2439"/>
      <c r="D225" s="2424"/>
      <c r="E225" s="2424"/>
      <c r="F225" s="2424"/>
      <c r="G225" s="2424"/>
      <c r="H225" s="2424"/>
      <c r="I225" s="2424"/>
      <c r="J225" s="2424"/>
      <c r="K225" s="2424"/>
      <c r="L225" s="2424"/>
      <c r="M225" s="2424"/>
      <c r="N225" s="2424"/>
      <c r="O225" s="2424"/>
      <c r="P225" s="2424"/>
      <c r="Q225" s="2424"/>
      <c r="R225" s="2424"/>
      <c r="S225" s="2424"/>
      <c r="T225" s="2424"/>
      <c r="U225" s="2424"/>
      <c r="V225" s="2424"/>
      <c r="W225" s="2424"/>
      <c r="X225" s="2424"/>
      <c r="Y225" s="2424"/>
      <c r="Z225" s="2424"/>
      <c r="AA225" s="2424"/>
      <c r="AB225" s="2424"/>
      <c r="AC225" s="2424"/>
      <c r="AD225" s="2450"/>
      <c r="AE225" s="2450"/>
      <c r="AF225" s="2424"/>
      <c r="AG225" s="2453"/>
      <c r="AH225" s="857" t="s">
        <v>1358</v>
      </c>
      <c r="AI225" s="886">
        <f>COUNT(C223:AG223)-AI224</f>
        <v>0</v>
      </c>
    </row>
    <row r="226" spans="2:36" ht="13.5" customHeight="1">
      <c r="B226" s="2428"/>
      <c r="C226" s="2440"/>
      <c r="D226" s="2425"/>
      <c r="E226" s="2425"/>
      <c r="F226" s="2425"/>
      <c r="G226" s="2425"/>
      <c r="H226" s="2425"/>
      <c r="I226" s="2425"/>
      <c r="J226" s="2425"/>
      <c r="K226" s="2425"/>
      <c r="L226" s="2425"/>
      <c r="M226" s="2425"/>
      <c r="N226" s="2425"/>
      <c r="O226" s="2425"/>
      <c r="P226" s="2425"/>
      <c r="Q226" s="2425"/>
      <c r="R226" s="2425"/>
      <c r="S226" s="2425"/>
      <c r="T226" s="2425"/>
      <c r="U226" s="2425"/>
      <c r="V226" s="2425"/>
      <c r="W226" s="2425"/>
      <c r="X226" s="2425"/>
      <c r="Y226" s="2425"/>
      <c r="Z226" s="2425"/>
      <c r="AA226" s="2425"/>
      <c r="AB226" s="2425"/>
      <c r="AC226" s="2425"/>
      <c r="AD226" s="2451"/>
      <c r="AE226" s="2451"/>
      <c r="AF226" s="2425"/>
      <c r="AG226" s="2454"/>
      <c r="AH226" s="857" t="s">
        <v>1359</v>
      </c>
      <c r="AI226" s="860">
        <f>+COUNTIF(C229:AG229,"休")</f>
        <v>0</v>
      </c>
      <c r="AJ226" s="861" t="e">
        <f>IF(AI227&gt;0.285,"",IF(AI226&lt;AI223,"←計画日数が足りません",""))</f>
        <v>#DIV/0!</v>
      </c>
    </row>
    <row r="227" spans="2:36" ht="13.5" customHeight="1">
      <c r="B227" s="2429"/>
      <c r="C227" s="2441"/>
      <c r="D227" s="2426"/>
      <c r="E227" s="2426"/>
      <c r="F227" s="2426"/>
      <c r="G227" s="2426"/>
      <c r="H227" s="2426"/>
      <c r="I227" s="2426"/>
      <c r="J227" s="2426"/>
      <c r="K227" s="2426"/>
      <c r="L227" s="2426"/>
      <c r="M227" s="2426"/>
      <c r="N227" s="2426"/>
      <c r="O227" s="2426"/>
      <c r="P227" s="2426"/>
      <c r="Q227" s="2426"/>
      <c r="R227" s="2426"/>
      <c r="S227" s="2426"/>
      <c r="T227" s="2426"/>
      <c r="U227" s="2426"/>
      <c r="V227" s="2426"/>
      <c r="W227" s="2426"/>
      <c r="X227" s="2426"/>
      <c r="Y227" s="2426"/>
      <c r="Z227" s="2426"/>
      <c r="AA227" s="2426"/>
      <c r="AB227" s="2426"/>
      <c r="AC227" s="2426"/>
      <c r="AD227" s="2452"/>
      <c r="AE227" s="2452"/>
      <c r="AF227" s="2426"/>
      <c r="AG227" s="2455"/>
      <c r="AH227" s="857" t="s">
        <v>1360</v>
      </c>
      <c r="AI227" s="897" t="e">
        <f>+AI226/AI225</f>
        <v>#DIV/0!</v>
      </c>
    </row>
    <row r="228" spans="2:36">
      <c r="B228" s="864" t="s">
        <v>1361</v>
      </c>
      <c r="C228" s="875"/>
      <c r="D228" s="865"/>
      <c r="E228" s="865"/>
      <c r="F228" s="865"/>
      <c r="G228" s="865"/>
      <c r="H228" s="865"/>
      <c r="I228" s="865"/>
      <c r="J228" s="865"/>
      <c r="K228" s="865"/>
      <c r="L228" s="865"/>
      <c r="M228" s="865"/>
      <c r="N228" s="865"/>
      <c r="O228" s="865"/>
      <c r="P228" s="865"/>
      <c r="Q228" s="865"/>
      <c r="R228" s="865"/>
      <c r="S228" s="865"/>
      <c r="T228" s="865"/>
      <c r="U228" s="865"/>
      <c r="V228" s="865"/>
      <c r="W228" s="865"/>
      <c r="X228" s="865"/>
      <c r="Y228" s="865"/>
      <c r="Z228" s="865"/>
      <c r="AA228" s="865"/>
      <c r="AB228" s="865"/>
      <c r="AC228" s="865"/>
      <c r="AD228" s="887"/>
      <c r="AE228" s="887"/>
      <c r="AF228" s="865"/>
      <c r="AG228" s="888"/>
      <c r="AH228" s="857" t="s">
        <v>1362</v>
      </c>
      <c r="AI228" s="860">
        <f>+COUNTIF(C230:AG230,"*休")</f>
        <v>0</v>
      </c>
    </row>
    <row r="229" spans="2:36">
      <c r="B229" s="852" t="s">
        <v>1364</v>
      </c>
      <c r="C229" s="875"/>
      <c r="D229" s="865"/>
      <c r="E229" s="865"/>
      <c r="F229" s="865"/>
      <c r="G229" s="865"/>
      <c r="H229" s="865"/>
      <c r="I229" s="865"/>
      <c r="J229" s="865"/>
      <c r="K229" s="865"/>
      <c r="L229" s="865"/>
      <c r="M229" s="865"/>
      <c r="N229" s="865"/>
      <c r="O229" s="865"/>
      <c r="P229" s="865"/>
      <c r="Q229" s="865"/>
      <c r="R229" s="865"/>
      <c r="S229" s="865"/>
      <c r="T229" s="865"/>
      <c r="U229" s="865"/>
      <c r="V229" s="865"/>
      <c r="W229" s="865"/>
      <c r="X229" s="865"/>
      <c r="Y229" s="865"/>
      <c r="Z229" s="865"/>
      <c r="AA229" s="865"/>
      <c r="AB229" s="865"/>
      <c r="AC229" s="865"/>
      <c r="AD229" s="865"/>
      <c r="AE229" s="865"/>
      <c r="AF229" s="865"/>
      <c r="AG229" s="889"/>
      <c r="AH229" s="866" t="s">
        <v>1365</v>
      </c>
      <c r="AI229" s="898" t="e">
        <f>+AI228/AI225</f>
        <v>#DIV/0!</v>
      </c>
    </row>
    <row r="230" spans="2:36">
      <c r="B230" s="868" t="s">
        <v>1366</v>
      </c>
      <c r="C230" s="876"/>
      <c r="D230" s="869"/>
      <c r="E230" s="869"/>
      <c r="F230" s="869"/>
      <c r="G230" s="869"/>
      <c r="H230" s="869"/>
      <c r="I230" s="869"/>
      <c r="J230" s="869"/>
      <c r="K230" s="869"/>
      <c r="L230" s="869"/>
      <c r="M230" s="869"/>
      <c r="N230" s="869"/>
      <c r="O230" s="869"/>
      <c r="P230" s="869"/>
      <c r="Q230" s="869"/>
      <c r="R230" s="869"/>
      <c r="S230" s="869"/>
      <c r="T230" s="869"/>
      <c r="U230" s="869"/>
      <c r="V230" s="869"/>
      <c r="W230" s="869"/>
      <c r="X230" s="869"/>
      <c r="Y230" s="869"/>
      <c r="Z230" s="869"/>
      <c r="AA230" s="869"/>
      <c r="AB230" s="869"/>
      <c r="AC230" s="869"/>
      <c r="AD230" s="869"/>
      <c r="AE230" s="869"/>
      <c r="AF230" s="869"/>
      <c r="AG230" s="890"/>
      <c r="AH230" s="891" t="s">
        <v>1373</v>
      </c>
      <c r="AI230" s="871" t="e">
        <f>_xlfn.IFS(AI229&gt;=0.285,"OK",AI223&lt;=AI228,"OK",AI223&gt;AI228,"NG")</f>
        <v>#DIV/0!</v>
      </c>
      <c r="AJ230" s="861" t="e">
        <f>IF(AI230="NG","←月単位未達成","←月単位達成")</f>
        <v>#DIV/0!</v>
      </c>
    </row>
    <row r="231" spans="2:36" ht="13.25" hidden="1" customHeight="1">
      <c r="C231" s="892" t="str">
        <f>IF($C228="","通常",C228)</f>
        <v>通常</v>
      </c>
      <c r="D231" s="892" t="str">
        <f t="shared" ref="D231:AG231" si="107">IF(D228="","通常",D228)</f>
        <v>通常</v>
      </c>
      <c r="E231" s="892" t="str">
        <f t="shared" si="107"/>
        <v>通常</v>
      </c>
      <c r="F231" s="892" t="str">
        <f t="shared" si="107"/>
        <v>通常</v>
      </c>
      <c r="G231" s="892" t="str">
        <f t="shared" si="107"/>
        <v>通常</v>
      </c>
      <c r="H231" s="892" t="str">
        <f t="shared" si="107"/>
        <v>通常</v>
      </c>
      <c r="I231" s="892" t="str">
        <f t="shared" si="107"/>
        <v>通常</v>
      </c>
      <c r="J231" s="892" t="str">
        <f t="shared" si="107"/>
        <v>通常</v>
      </c>
      <c r="K231" s="892" t="str">
        <f t="shared" si="107"/>
        <v>通常</v>
      </c>
      <c r="L231" s="892" t="str">
        <f t="shared" si="107"/>
        <v>通常</v>
      </c>
      <c r="M231" s="892" t="str">
        <f t="shared" si="107"/>
        <v>通常</v>
      </c>
      <c r="N231" s="892" t="str">
        <f t="shared" si="107"/>
        <v>通常</v>
      </c>
      <c r="O231" s="892" t="str">
        <f t="shared" si="107"/>
        <v>通常</v>
      </c>
      <c r="P231" s="892" t="str">
        <f t="shared" si="107"/>
        <v>通常</v>
      </c>
      <c r="Q231" s="892" t="str">
        <f t="shared" si="107"/>
        <v>通常</v>
      </c>
      <c r="R231" s="892" t="str">
        <f t="shared" si="107"/>
        <v>通常</v>
      </c>
      <c r="S231" s="892" t="str">
        <f t="shared" si="107"/>
        <v>通常</v>
      </c>
      <c r="T231" s="892" t="str">
        <f t="shared" si="107"/>
        <v>通常</v>
      </c>
      <c r="U231" s="892" t="str">
        <f t="shared" si="107"/>
        <v>通常</v>
      </c>
      <c r="V231" s="892" t="str">
        <f t="shared" si="107"/>
        <v>通常</v>
      </c>
      <c r="W231" s="892" t="str">
        <f t="shared" si="107"/>
        <v>通常</v>
      </c>
      <c r="X231" s="892" t="str">
        <f t="shared" si="107"/>
        <v>通常</v>
      </c>
      <c r="Y231" s="892" t="str">
        <f t="shared" si="107"/>
        <v>通常</v>
      </c>
      <c r="Z231" s="892" t="str">
        <f t="shared" si="107"/>
        <v>通常</v>
      </c>
      <c r="AA231" s="892" t="str">
        <f t="shared" si="107"/>
        <v>通常</v>
      </c>
      <c r="AB231" s="892" t="str">
        <f t="shared" si="107"/>
        <v>通常</v>
      </c>
      <c r="AC231" s="892" t="str">
        <f t="shared" si="107"/>
        <v>通常</v>
      </c>
      <c r="AD231" s="892" t="str">
        <f t="shared" si="107"/>
        <v>通常</v>
      </c>
      <c r="AE231" s="892" t="str">
        <f t="shared" si="107"/>
        <v>通常</v>
      </c>
      <c r="AF231" s="892" t="str">
        <f t="shared" si="107"/>
        <v>通常</v>
      </c>
      <c r="AG231" s="892" t="str">
        <f t="shared" si="107"/>
        <v>通常</v>
      </c>
      <c r="AI231" s="863"/>
      <c r="AJ231" s="861"/>
    </row>
    <row r="232" spans="2:36" ht="13.25" hidden="1" customHeight="1">
      <c r="C232" s="892" t="str">
        <f>IF(C228="","通常実績",C228)</f>
        <v>通常実績</v>
      </c>
      <c r="D232" s="892" t="str">
        <f t="shared" ref="D232:AG232" si="108">IF(D228="","通常実績",D228)</f>
        <v>通常実績</v>
      </c>
      <c r="E232" s="892" t="str">
        <f t="shared" si="108"/>
        <v>通常実績</v>
      </c>
      <c r="F232" s="892" t="str">
        <f t="shared" si="108"/>
        <v>通常実績</v>
      </c>
      <c r="G232" s="892" t="str">
        <f t="shared" si="108"/>
        <v>通常実績</v>
      </c>
      <c r="H232" s="892" t="str">
        <f t="shared" si="108"/>
        <v>通常実績</v>
      </c>
      <c r="I232" s="892" t="str">
        <f t="shared" si="108"/>
        <v>通常実績</v>
      </c>
      <c r="J232" s="892" t="str">
        <f t="shared" si="108"/>
        <v>通常実績</v>
      </c>
      <c r="K232" s="892" t="str">
        <f t="shared" si="108"/>
        <v>通常実績</v>
      </c>
      <c r="L232" s="892" t="str">
        <f t="shared" si="108"/>
        <v>通常実績</v>
      </c>
      <c r="M232" s="892" t="str">
        <f t="shared" si="108"/>
        <v>通常実績</v>
      </c>
      <c r="N232" s="892" t="str">
        <f t="shared" si="108"/>
        <v>通常実績</v>
      </c>
      <c r="O232" s="892" t="str">
        <f t="shared" si="108"/>
        <v>通常実績</v>
      </c>
      <c r="P232" s="892" t="str">
        <f t="shared" si="108"/>
        <v>通常実績</v>
      </c>
      <c r="Q232" s="892" t="str">
        <f t="shared" si="108"/>
        <v>通常実績</v>
      </c>
      <c r="R232" s="892" t="str">
        <f t="shared" si="108"/>
        <v>通常実績</v>
      </c>
      <c r="S232" s="892" t="str">
        <f t="shared" si="108"/>
        <v>通常実績</v>
      </c>
      <c r="T232" s="892" t="str">
        <f t="shared" si="108"/>
        <v>通常実績</v>
      </c>
      <c r="U232" s="892" t="str">
        <f t="shared" si="108"/>
        <v>通常実績</v>
      </c>
      <c r="V232" s="892" t="str">
        <f t="shared" si="108"/>
        <v>通常実績</v>
      </c>
      <c r="W232" s="892" t="str">
        <f t="shared" si="108"/>
        <v>通常実績</v>
      </c>
      <c r="X232" s="892" t="str">
        <f t="shared" si="108"/>
        <v>通常実績</v>
      </c>
      <c r="Y232" s="892" t="str">
        <f t="shared" si="108"/>
        <v>通常実績</v>
      </c>
      <c r="Z232" s="892" t="str">
        <f t="shared" si="108"/>
        <v>通常実績</v>
      </c>
      <c r="AA232" s="892" t="str">
        <f t="shared" si="108"/>
        <v>通常実績</v>
      </c>
      <c r="AB232" s="892" t="str">
        <f t="shared" si="108"/>
        <v>通常実績</v>
      </c>
      <c r="AC232" s="892" t="str">
        <f t="shared" si="108"/>
        <v>通常実績</v>
      </c>
      <c r="AD232" s="892" t="str">
        <f t="shared" si="108"/>
        <v>通常実績</v>
      </c>
      <c r="AE232" s="892" t="str">
        <f t="shared" si="108"/>
        <v>通常実績</v>
      </c>
      <c r="AF232" s="892" t="str">
        <f t="shared" si="108"/>
        <v>通常実績</v>
      </c>
      <c r="AG232" s="892" t="str">
        <f t="shared" si="108"/>
        <v>通常実績</v>
      </c>
      <c r="AI232" s="863"/>
      <c r="AJ232" s="861"/>
    </row>
    <row r="233" spans="2:36" ht="20" customHeight="1"/>
    <row r="234" spans="2:36" ht="13.25" hidden="1" customHeight="1">
      <c r="C234" s="832" t="e">
        <f>YEAR(C237)</f>
        <v>#VALUE!</v>
      </c>
      <c r="D234" s="832" t="e">
        <f>MONTH(C237)</f>
        <v>#VALUE!</v>
      </c>
    </row>
    <row r="235" spans="2:36">
      <c r="B235" s="878" t="s">
        <v>1352</v>
      </c>
      <c r="C235" s="2436" t="e">
        <f>C237</f>
        <v>#VALUE!</v>
      </c>
      <c r="D235" s="2437"/>
      <c r="E235" s="2437"/>
      <c r="F235" s="2437"/>
      <c r="G235" s="2437"/>
      <c r="H235" s="2437"/>
      <c r="I235" s="2437"/>
      <c r="J235" s="2437"/>
      <c r="K235" s="2437"/>
      <c r="L235" s="2437"/>
      <c r="M235" s="2437"/>
      <c r="N235" s="2437"/>
      <c r="O235" s="2437"/>
      <c r="P235" s="2437"/>
      <c r="Q235" s="2437"/>
      <c r="R235" s="2437"/>
      <c r="S235" s="2437"/>
      <c r="T235" s="2437"/>
      <c r="U235" s="2437"/>
      <c r="V235" s="2437"/>
      <c r="W235" s="2437"/>
      <c r="X235" s="2437"/>
      <c r="Y235" s="2437"/>
      <c r="Z235" s="2437"/>
      <c r="AA235" s="2437"/>
      <c r="AB235" s="2437"/>
      <c r="AC235" s="2437"/>
      <c r="AD235" s="2437"/>
      <c r="AE235" s="2437"/>
      <c r="AF235" s="2437"/>
      <c r="AG235" s="2437"/>
      <c r="AH235" s="2437"/>
      <c r="AI235" s="2438"/>
    </row>
    <row r="236" spans="2:36" ht="13.25" hidden="1" customHeight="1">
      <c r="B236" s="893"/>
      <c r="C236" s="854" t="e">
        <f>DATE($C234,$D234,1)</f>
        <v>#VALUE!</v>
      </c>
      <c r="D236" s="854" t="e">
        <f t="shared" ref="D236:AG236" si="109">C236+1</f>
        <v>#VALUE!</v>
      </c>
      <c r="E236" s="854" t="e">
        <f t="shared" si="109"/>
        <v>#VALUE!</v>
      </c>
      <c r="F236" s="854" t="e">
        <f t="shared" si="109"/>
        <v>#VALUE!</v>
      </c>
      <c r="G236" s="854" t="e">
        <f t="shared" si="109"/>
        <v>#VALUE!</v>
      </c>
      <c r="H236" s="854" t="e">
        <f t="shared" si="109"/>
        <v>#VALUE!</v>
      </c>
      <c r="I236" s="854" t="e">
        <f t="shared" si="109"/>
        <v>#VALUE!</v>
      </c>
      <c r="J236" s="854" t="e">
        <f t="shared" si="109"/>
        <v>#VALUE!</v>
      </c>
      <c r="K236" s="854" t="e">
        <f t="shared" si="109"/>
        <v>#VALUE!</v>
      </c>
      <c r="L236" s="854" t="e">
        <f t="shared" si="109"/>
        <v>#VALUE!</v>
      </c>
      <c r="M236" s="854" t="e">
        <f t="shared" si="109"/>
        <v>#VALUE!</v>
      </c>
      <c r="N236" s="854" t="e">
        <f t="shared" si="109"/>
        <v>#VALUE!</v>
      </c>
      <c r="O236" s="854" t="e">
        <f t="shared" si="109"/>
        <v>#VALUE!</v>
      </c>
      <c r="P236" s="854" t="e">
        <f t="shared" si="109"/>
        <v>#VALUE!</v>
      </c>
      <c r="Q236" s="854" t="e">
        <f t="shared" si="109"/>
        <v>#VALUE!</v>
      </c>
      <c r="R236" s="854" t="e">
        <f t="shared" si="109"/>
        <v>#VALUE!</v>
      </c>
      <c r="S236" s="854" t="e">
        <f t="shared" si="109"/>
        <v>#VALUE!</v>
      </c>
      <c r="T236" s="854" t="e">
        <f t="shared" si="109"/>
        <v>#VALUE!</v>
      </c>
      <c r="U236" s="854" t="e">
        <f t="shared" si="109"/>
        <v>#VALUE!</v>
      </c>
      <c r="V236" s="854" t="e">
        <f t="shared" si="109"/>
        <v>#VALUE!</v>
      </c>
      <c r="W236" s="854" t="e">
        <f t="shared" si="109"/>
        <v>#VALUE!</v>
      </c>
      <c r="X236" s="854" t="e">
        <f t="shared" si="109"/>
        <v>#VALUE!</v>
      </c>
      <c r="Y236" s="854" t="e">
        <f t="shared" si="109"/>
        <v>#VALUE!</v>
      </c>
      <c r="Z236" s="854" t="e">
        <f t="shared" si="109"/>
        <v>#VALUE!</v>
      </c>
      <c r="AA236" s="854" t="e">
        <f t="shared" si="109"/>
        <v>#VALUE!</v>
      </c>
      <c r="AB236" s="854" t="e">
        <f t="shared" si="109"/>
        <v>#VALUE!</v>
      </c>
      <c r="AC236" s="854" t="e">
        <f t="shared" si="109"/>
        <v>#VALUE!</v>
      </c>
      <c r="AD236" s="854" t="e">
        <f t="shared" si="109"/>
        <v>#VALUE!</v>
      </c>
      <c r="AE236" s="854" t="e">
        <f t="shared" si="109"/>
        <v>#VALUE!</v>
      </c>
      <c r="AF236" s="854" t="e">
        <f t="shared" si="109"/>
        <v>#VALUE!</v>
      </c>
      <c r="AG236" s="854" t="e">
        <f t="shared" si="109"/>
        <v>#VALUE!</v>
      </c>
      <c r="AH236" s="894"/>
      <c r="AI236" s="895"/>
    </row>
    <row r="237" spans="2:36">
      <c r="B237" s="896" t="s">
        <v>1353</v>
      </c>
      <c r="C237" s="1095" t="e">
        <f>IF(EDATE(C222,1)&gt;$G$8,"",EDATE(C222,1))</f>
        <v>#VALUE!</v>
      </c>
      <c r="D237" s="1091" t="e">
        <f t="shared" ref="D237:AG237" si="110">IF(D236&gt;$G$8,"",IF(C237=EOMONTH(DATE($C234,$D234,1),0),"",IF(C237="","",C237+1)))</f>
        <v>#VALUE!</v>
      </c>
      <c r="E237" s="1091" t="e">
        <f t="shared" si="110"/>
        <v>#VALUE!</v>
      </c>
      <c r="F237" s="1091" t="e">
        <f t="shared" si="110"/>
        <v>#VALUE!</v>
      </c>
      <c r="G237" s="1091" t="e">
        <f t="shared" si="110"/>
        <v>#VALUE!</v>
      </c>
      <c r="H237" s="1091" t="e">
        <f t="shared" si="110"/>
        <v>#VALUE!</v>
      </c>
      <c r="I237" s="1091" t="e">
        <f t="shared" si="110"/>
        <v>#VALUE!</v>
      </c>
      <c r="J237" s="1091" t="e">
        <f t="shared" si="110"/>
        <v>#VALUE!</v>
      </c>
      <c r="K237" s="1091" t="e">
        <f t="shared" si="110"/>
        <v>#VALUE!</v>
      </c>
      <c r="L237" s="1091" t="e">
        <f t="shared" si="110"/>
        <v>#VALUE!</v>
      </c>
      <c r="M237" s="1091" t="e">
        <f t="shared" si="110"/>
        <v>#VALUE!</v>
      </c>
      <c r="N237" s="1091" t="e">
        <f t="shared" si="110"/>
        <v>#VALUE!</v>
      </c>
      <c r="O237" s="1091" t="e">
        <f t="shared" si="110"/>
        <v>#VALUE!</v>
      </c>
      <c r="P237" s="1091" t="e">
        <f t="shared" si="110"/>
        <v>#VALUE!</v>
      </c>
      <c r="Q237" s="1091" t="e">
        <f t="shared" si="110"/>
        <v>#VALUE!</v>
      </c>
      <c r="R237" s="1091" t="e">
        <f t="shared" si="110"/>
        <v>#VALUE!</v>
      </c>
      <c r="S237" s="1091" t="e">
        <f t="shared" si="110"/>
        <v>#VALUE!</v>
      </c>
      <c r="T237" s="1091" t="e">
        <f t="shared" si="110"/>
        <v>#VALUE!</v>
      </c>
      <c r="U237" s="1091" t="e">
        <f t="shared" si="110"/>
        <v>#VALUE!</v>
      </c>
      <c r="V237" s="1091" t="e">
        <f t="shared" si="110"/>
        <v>#VALUE!</v>
      </c>
      <c r="W237" s="1091" t="e">
        <f t="shared" si="110"/>
        <v>#VALUE!</v>
      </c>
      <c r="X237" s="1091" t="e">
        <f t="shared" si="110"/>
        <v>#VALUE!</v>
      </c>
      <c r="Y237" s="1091" t="e">
        <f t="shared" si="110"/>
        <v>#VALUE!</v>
      </c>
      <c r="Z237" s="1091" t="e">
        <f t="shared" si="110"/>
        <v>#VALUE!</v>
      </c>
      <c r="AA237" s="1091" t="e">
        <f t="shared" si="110"/>
        <v>#VALUE!</v>
      </c>
      <c r="AB237" s="1091" t="e">
        <f t="shared" si="110"/>
        <v>#VALUE!</v>
      </c>
      <c r="AC237" s="1091" t="e">
        <f t="shared" si="110"/>
        <v>#VALUE!</v>
      </c>
      <c r="AD237" s="1091" t="e">
        <f t="shared" si="110"/>
        <v>#VALUE!</v>
      </c>
      <c r="AE237" s="1091" t="e">
        <f t="shared" si="110"/>
        <v>#VALUE!</v>
      </c>
      <c r="AF237" s="1091" t="e">
        <f t="shared" si="110"/>
        <v>#VALUE!</v>
      </c>
      <c r="AG237" s="1091" t="e">
        <f t="shared" si="110"/>
        <v>#VALUE!</v>
      </c>
      <c r="AH237" s="855" t="s">
        <v>1372</v>
      </c>
      <c r="AI237" s="856">
        <f>+COUNTIFS(C238:AG238,"土",C242:AG242,"")+COUNTIFS(C238:AG238,"日",C242:AG242,"")</f>
        <v>0</v>
      </c>
    </row>
    <row r="238" spans="2:36">
      <c r="B238" s="852" t="s">
        <v>1355</v>
      </c>
      <c r="C238" s="1092" t="str">
        <f>IFERROR(TEXT(WEEKDAY(+C237),"aaa"),"")</f>
        <v/>
      </c>
      <c r="D238" s="1092" t="str">
        <f t="shared" ref="D238:AG238" si="111">IFERROR(TEXT(WEEKDAY(+D237),"aaa"),"")</f>
        <v/>
      </c>
      <c r="E238" s="1092" t="str">
        <f t="shared" si="111"/>
        <v/>
      </c>
      <c r="F238" s="1092" t="str">
        <f t="shared" si="111"/>
        <v/>
      </c>
      <c r="G238" s="1092" t="str">
        <f t="shared" si="111"/>
        <v/>
      </c>
      <c r="H238" s="1092" t="str">
        <f t="shared" si="111"/>
        <v/>
      </c>
      <c r="I238" s="1092" t="str">
        <f t="shared" si="111"/>
        <v/>
      </c>
      <c r="J238" s="1092" t="str">
        <f t="shared" si="111"/>
        <v/>
      </c>
      <c r="K238" s="1092" t="str">
        <f t="shared" si="111"/>
        <v/>
      </c>
      <c r="L238" s="1092" t="str">
        <f t="shared" si="111"/>
        <v/>
      </c>
      <c r="M238" s="1092" t="str">
        <f t="shared" si="111"/>
        <v/>
      </c>
      <c r="N238" s="1092" t="str">
        <f t="shared" si="111"/>
        <v/>
      </c>
      <c r="O238" s="1092" t="str">
        <f t="shared" si="111"/>
        <v/>
      </c>
      <c r="P238" s="1092" t="str">
        <f t="shared" si="111"/>
        <v/>
      </c>
      <c r="Q238" s="1092" t="str">
        <f t="shared" si="111"/>
        <v/>
      </c>
      <c r="R238" s="1092" t="str">
        <f t="shared" si="111"/>
        <v/>
      </c>
      <c r="S238" s="1092" t="str">
        <f t="shared" si="111"/>
        <v/>
      </c>
      <c r="T238" s="1092" t="str">
        <f t="shared" si="111"/>
        <v/>
      </c>
      <c r="U238" s="1092" t="str">
        <f t="shared" si="111"/>
        <v/>
      </c>
      <c r="V238" s="1092" t="str">
        <f t="shared" si="111"/>
        <v/>
      </c>
      <c r="W238" s="1092" t="str">
        <f t="shared" si="111"/>
        <v/>
      </c>
      <c r="X238" s="1092" t="str">
        <f t="shared" si="111"/>
        <v/>
      </c>
      <c r="Y238" s="1092" t="str">
        <f t="shared" si="111"/>
        <v/>
      </c>
      <c r="Z238" s="1092" t="str">
        <f t="shared" si="111"/>
        <v/>
      </c>
      <c r="AA238" s="1092" t="str">
        <f t="shared" si="111"/>
        <v/>
      </c>
      <c r="AB238" s="1092" t="str">
        <f t="shared" si="111"/>
        <v/>
      </c>
      <c r="AC238" s="1092" t="str">
        <f t="shared" si="111"/>
        <v/>
      </c>
      <c r="AD238" s="1092" t="str">
        <f t="shared" si="111"/>
        <v/>
      </c>
      <c r="AE238" s="1092" t="str">
        <f t="shared" si="111"/>
        <v/>
      </c>
      <c r="AF238" s="1092" t="str">
        <f t="shared" si="111"/>
        <v/>
      </c>
      <c r="AG238" s="1092" t="str">
        <f t="shared" si="111"/>
        <v/>
      </c>
      <c r="AH238" s="855" t="s">
        <v>1356</v>
      </c>
      <c r="AI238" s="856">
        <f>+COUNTIF(C242:AG242,"夏休")+COUNTIF(C242:AG242,"冬休")+COUNTIF(C242:AG242,"中止")</f>
        <v>3</v>
      </c>
    </row>
    <row r="239" spans="2:36" ht="13.5" customHeight="1">
      <c r="B239" s="2427" t="s">
        <v>1357</v>
      </c>
      <c r="C239" s="2439"/>
      <c r="D239" s="2424"/>
      <c r="E239" s="2424"/>
      <c r="F239" s="2424"/>
      <c r="G239" s="2424"/>
      <c r="H239" s="2424"/>
      <c r="I239" s="2424"/>
      <c r="J239" s="2424"/>
      <c r="K239" s="2424"/>
      <c r="L239" s="2424"/>
      <c r="M239" s="2424"/>
      <c r="N239" s="2424"/>
      <c r="O239" s="2424"/>
      <c r="P239" s="2424"/>
      <c r="Q239" s="2424"/>
      <c r="R239" s="2424"/>
      <c r="S239" s="2424"/>
      <c r="T239" s="2424"/>
      <c r="U239" s="2424"/>
      <c r="V239" s="2424"/>
      <c r="W239" s="2424"/>
      <c r="X239" s="2424"/>
      <c r="Y239" s="2424"/>
      <c r="Z239" s="2424"/>
      <c r="AA239" s="2424"/>
      <c r="AB239" s="2424"/>
      <c r="AC239" s="2424"/>
      <c r="AD239" s="2450"/>
      <c r="AE239" s="2450"/>
      <c r="AF239" s="2424"/>
      <c r="AG239" s="2453"/>
      <c r="AH239" s="857" t="s">
        <v>1358</v>
      </c>
      <c r="AI239" s="886">
        <f>COUNT(C237:AG237)-AI238</f>
        <v>-3</v>
      </c>
    </row>
    <row r="240" spans="2:36" ht="13.5" customHeight="1">
      <c r="B240" s="2428"/>
      <c r="C240" s="2440"/>
      <c r="D240" s="2425"/>
      <c r="E240" s="2425"/>
      <c r="F240" s="2425"/>
      <c r="G240" s="2425"/>
      <c r="H240" s="2425"/>
      <c r="I240" s="2425"/>
      <c r="J240" s="2425"/>
      <c r="K240" s="2425"/>
      <c r="L240" s="2425"/>
      <c r="M240" s="2425"/>
      <c r="N240" s="2425"/>
      <c r="O240" s="2425"/>
      <c r="P240" s="2425"/>
      <c r="Q240" s="2425"/>
      <c r="R240" s="2425"/>
      <c r="S240" s="2425"/>
      <c r="T240" s="2425"/>
      <c r="U240" s="2425"/>
      <c r="V240" s="2425"/>
      <c r="W240" s="2425"/>
      <c r="X240" s="2425"/>
      <c r="Y240" s="2425"/>
      <c r="Z240" s="2425"/>
      <c r="AA240" s="2425"/>
      <c r="AB240" s="2425"/>
      <c r="AC240" s="2425"/>
      <c r="AD240" s="2451"/>
      <c r="AE240" s="2451"/>
      <c r="AF240" s="2425"/>
      <c r="AG240" s="2454"/>
      <c r="AH240" s="857" t="s">
        <v>1359</v>
      </c>
      <c r="AI240" s="860">
        <f>+COUNTIF(C243:AG243,"休")</f>
        <v>0</v>
      </c>
      <c r="AJ240" s="861" t="str">
        <f>IF(AI241&gt;0.285,"",IF(AI240&lt;AI237,"←計画日数が足りません",""))</f>
        <v/>
      </c>
    </row>
    <row r="241" spans="2:36" ht="13.5" customHeight="1">
      <c r="B241" s="2429"/>
      <c r="C241" s="2441"/>
      <c r="D241" s="2426"/>
      <c r="E241" s="2426"/>
      <c r="F241" s="2426"/>
      <c r="G241" s="2426"/>
      <c r="H241" s="2426"/>
      <c r="I241" s="2426"/>
      <c r="J241" s="2426"/>
      <c r="K241" s="2426"/>
      <c r="L241" s="2426"/>
      <c r="M241" s="2426"/>
      <c r="N241" s="2426"/>
      <c r="O241" s="2426"/>
      <c r="P241" s="2426"/>
      <c r="Q241" s="2426"/>
      <c r="R241" s="2426"/>
      <c r="S241" s="2426"/>
      <c r="T241" s="2426"/>
      <c r="U241" s="2426"/>
      <c r="V241" s="2426"/>
      <c r="W241" s="2426"/>
      <c r="X241" s="2426"/>
      <c r="Y241" s="2426"/>
      <c r="Z241" s="2426"/>
      <c r="AA241" s="2426"/>
      <c r="AB241" s="2426"/>
      <c r="AC241" s="2426"/>
      <c r="AD241" s="2452"/>
      <c r="AE241" s="2452"/>
      <c r="AF241" s="2426"/>
      <c r="AG241" s="2455"/>
      <c r="AH241" s="857" t="s">
        <v>1360</v>
      </c>
      <c r="AI241" s="897">
        <f>+AI240/AI239</f>
        <v>0</v>
      </c>
    </row>
    <row r="242" spans="2:36">
      <c r="B242" s="864" t="s">
        <v>1361</v>
      </c>
      <c r="C242" s="875"/>
      <c r="D242" s="865"/>
      <c r="E242" s="865"/>
      <c r="F242" s="865"/>
      <c r="G242" s="865"/>
      <c r="H242" s="865"/>
      <c r="I242" s="865"/>
      <c r="J242" s="865"/>
      <c r="K242" s="865"/>
      <c r="L242" s="865"/>
      <c r="M242" s="865"/>
      <c r="N242" s="865"/>
      <c r="O242" s="865" t="s">
        <v>1641</v>
      </c>
      <c r="P242" s="865" t="s">
        <v>1641</v>
      </c>
      <c r="Q242" s="865" t="s">
        <v>1641</v>
      </c>
      <c r="R242" s="865"/>
      <c r="S242" s="865"/>
      <c r="T242" s="865"/>
      <c r="U242" s="865"/>
      <c r="V242" s="865"/>
      <c r="W242" s="865"/>
      <c r="X242" s="865"/>
      <c r="Y242" s="865"/>
      <c r="Z242" s="865"/>
      <c r="AA242" s="865"/>
      <c r="AB242" s="865"/>
      <c r="AC242" s="865"/>
      <c r="AD242" s="887"/>
      <c r="AE242" s="887"/>
      <c r="AF242" s="865"/>
      <c r="AG242" s="888"/>
      <c r="AH242" s="857" t="s">
        <v>1362</v>
      </c>
      <c r="AI242" s="860">
        <f>+COUNTIF(C244:AG244,"*休")</f>
        <v>0</v>
      </c>
    </row>
    <row r="243" spans="2:36">
      <c r="B243" s="852" t="s">
        <v>1364</v>
      </c>
      <c r="C243" s="875"/>
      <c r="D243" s="865"/>
      <c r="E243" s="865"/>
      <c r="F243" s="865"/>
      <c r="G243" s="865"/>
      <c r="H243" s="865"/>
      <c r="I243" s="865"/>
      <c r="J243" s="865"/>
      <c r="K243" s="865"/>
      <c r="L243" s="865"/>
      <c r="M243" s="865"/>
      <c r="N243" s="865"/>
      <c r="O243" s="865"/>
      <c r="P243" s="865"/>
      <c r="Q243" s="865"/>
      <c r="R243" s="865"/>
      <c r="S243" s="865"/>
      <c r="T243" s="865"/>
      <c r="U243" s="865"/>
      <c r="V243" s="865"/>
      <c r="W243" s="865"/>
      <c r="X243" s="865"/>
      <c r="Y243" s="865"/>
      <c r="Z243" s="865"/>
      <c r="AA243" s="865"/>
      <c r="AB243" s="865"/>
      <c r="AC243" s="865"/>
      <c r="AD243" s="865"/>
      <c r="AE243" s="865"/>
      <c r="AF243" s="865"/>
      <c r="AG243" s="889"/>
      <c r="AH243" s="866" t="s">
        <v>1365</v>
      </c>
      <c r="AI243" s="898">
        <f>+AI242/AI239</f>
        <v>0</v>
      </c>
    </row>
    <row r="244" spans="2:36">
      <c r="B244" s="868" t="s">
        <v>1366</v>
      </c>
      <c r="C244" s="876"/>
      <c r="D244" s="869"/>
      <c r="E244" s="869"/>
      <c r="F244" s="869"/>
      <c r="G244" s="869"/>
      <c r="H244" s="869"/>
      <c r="I244" s="869"/>
      <c r="J244" s="869"/>
      <c r="K244" s="869"/>
      <c r="L244" s="869"/>
      <c r="M244" s="869"/>
      <c r="N244" s="869"/>
      <c r="O244" s="869"/>
      <c r="P244" s="869"/>
      <c r="Q244" s="869"/>
      <c r="R244" s="869"/>
      <c r="S244" s="869"/>
      <c r="T244" s="869"/>
      <c r="U244" s="869"/>
      <c r="V244" s="869"/>
      <c r="W244" s="869"/>
      <c r="X244" s="869"/>
      <c r="Y244" s="869"/>
      <c r="Z244" s="869"/>
      <c r="AA244" s="869"/>
      <c r="AB244" s="869"/>
      <c r="AC244" s="869"/>
      <c r="AD244" s="869"/>
      <c r="AE244" s="869"/>
      <c r="AF244" s="869"/>
      <c r="AG244" s="890"/>
      <c r="AH244" s="891" t="s">
        <v>1373</v>
      </c>
      <c r="AI244" s="871" t="str">
        <f>_xlfn.IFS(AI243&gt;=0.285,"OK",AI237&lt;=AI242,"OK",AI237&gt;AI242,"NG")</f>
        <v>OK</v>
      </c>
      <c r="AJ244" s="861" t="str">
        <f>IF(AI244="NG","←月単位未達成","←月単位達成")</f>
        <v>←月単位達成</v>
      </c>
    </row>
    <row r="245" spans="2:36" ht="13.25" hidden="1" customHeight="1">
      <c r="C245" s="892" t="str">
        <f>IF($C242="","通常",C242)</f>
        <v>通常</v>
      </c>
      <c r="D245" s="892" t="str">
        <f t="shared" ref="D245:AG245" si="112">IF(D242="","通常",D242)</f>
        <v>通常</v>
      </c>
      <c r="E245" s="892" t="str">
        <f t="shared" si="112"/>
        <v>通常</v>
      </c>
      <c r="F245" s="892" t="str">
        <f t="shared" si="112"/>
        <v>通常</v>
      </c>
      <c r="G245" s="892" t="str">
        <f t="shared" si="112"/>
        <v>通常</v>
      </c>
      <c r="H245" s="892" t="str">
        <f t="shared" si="112"/>
        <v>通常</v>
      </c>
      <c r="I245" s="892" t="str">
        <f t="shared" si="112"/>
        <v>通常</v>
      </c>
      <c r="J245" s="892" t="str">
        <f t="shared" si="112"/>
        <v>通常</v>
      </c>
      <c r="K245" s="892" t="str">
        <f t="shared" si="112"/>
        <v>通常</v>
      </c>
      <c r="L245" s="892" t="str">
        <f t="shared" si="112"/>
        <v>通常</v>
      </c>
      <c r="M245" s="892" t="str">
        <f t="shared" si="112"/>
        <v>通常</v>
      </c>
      <c r="N245" s="892" t="str">
        <f t="shared" si="112"/>
        <v>通常</v>
      </c>
      <c r="O245" s="892" t="str">
        <f t="shared" si="112"/>
        <v>夏休</v>
      </c>
      <c r="P245" s="892" t="str">
        <f t="shared" si="112"/>
        <v>夏休</v>
      </c>
      <c r="Q245" s="892" t="str">
        <f t="shared" si="112"/>
        <v>夏休</v>
      </c>
      <c r="R245" s="892" t="str">
        <f t="shared" si="112"/>
        <v>通常</v>
      </c>
      <c r="S245" s="892" t="str">
        <f t="shared" si="112"/>
        <v>通常</v>
      </c>
      <c r="T245" s="892" t="str">
        <f t="shared" si="112"/>
        <v>通常</v>
      </c>
      <c r="U245" s="892" t="str">
        <f t="shared" si="112"/>
        <v>通常</v>
      </c>
      <c r="V245" s="892" t="str">
        <f t="shared" si="112"/>
        <v>通常</v>
      </c>
      <c r="W245" s="892" t="str">
        <f t="shared" si="112"/>
        <v>通常</v>
      </c>
      <c r="X245" s="892" t="str">
        <f t="shared" si="112"/>
        <v>通常</v>
      </c>
      <c r="Y245" s="892" t="str">
        <f t="shared" si="112"/>
        <v>通常</v>
      </c>
      <c r="Z245" s="892" t="str">
        <f t="shared" si="112"/>
        <v>通常</v>
      </c>
      <c r="AA245" s="892" t="str">
        <f t="shared" si="112"/>
        <v>通常</v>
      </c>
      <c r="AB245" s="892" t="str">
        <f t="shared" si="112"/>
        <v>通常</v>
      </c>
      <c r="AC245" s="892" t="str">
        <f t="shared" si="112"/>
        <v>通常</v>
      </c>
      <c r="AD245" s="892" t="str">
        <f t="shared" si="112"/>
        <v>通常</v>
      </c>
      <c r="AE245" s="892" t="str">
        <f t="shared" si="112"/>
        <v>通常</v>
      </c>
      <c r="AF245" s="892" t="str">
        <f t="shared" si="112"/>
        <v>通常</v>
      </c>
      <c r="AG245" s="892" t="str">
        <f t="shared" si="112"/>
        <v>通常</v>
      </c>
      <c r="AI245" s="863"/>
      <c r="AJ245" s="861"/>
    </row>
    <row r="246" spans="2:36" ht="13.25" hidden="1" customHeight="1">
      <c r="C246" s="892" t="str">
        <f>IF(C242="","通常実績",C242)</f>
        <v>通常実績</v>
      </c>
      <c r="D246" s="892" t="str">
        <f t="shared" ref="D246:AG246" si="113">IF(D242="","通常実績",D242)</f>
        <v>通常実績</v>
      </c>
      <c r="E246" s="892" t="str">
        <f t="shared" si="113"/>
        <v>通常実績</v>
      </c>
      <c r="F246" s="892" t="str">
        <f t="shared" si="113"/>
        <v>通常実績</v>
      </c>
      <c r="G246" s="892" t="str">
        <f t="shared" si="113"/>
        <v>通常実績</v>
      </c>
      <c r="H246" s="892" t="str">
        <f t="shared" si="113"/>
        <v>通常実績</v>
      </c>
      <c r="I246" s="892" t="str">
        <f t="shared" si="113"/>
        <v>通常実績</v>
      </c>
      <c r="J246" s="892" t="str">
        <f t="shared" si="113"/>
        <v>通常実績</v>
      </c>
      <c r="K246" s="892" t="str">
        <f t="shared" si="113"/>
        <v>通常実績</v>
      </c>
      <c r="L246" s="892" t="str">
        <f t="shared" si="113"/>
        <v>通常実績</v>
      </c>
      <c r="M246" s="892" t="str">
        <f t="shared" si="113"/>
        <v>通常実績</v>
      </c>
      <c r="N246" s="892" t="str">
        <f t="shared" si="113"/>
        <v>通常実績</v>
      </c>
      <c r="O246" s="892" t="str">
        <f t="shared" si="113"/>
        <v>夏休</v>
      </c>
      <c r="P246" s="892" t="str">
        <f t="shared" si="113"/>
        <v>夏休</v>
      </c>
      <c r="Q246" s="892" t="str">
        <f t="shared" si="113"/>
        <v>夏休</v>
      </c>
      <c r="R246" s="892" t="str">
        <f t="shared" si="113"/>
        <v>通常実績</v>
      </c>
      <c r="S246" s="892" t="str">
        <f t="shared" si="113"/>
        <v>通常実績</v>
      </c>
      <c r="T246" s="892" t="str">
        <f t="shared" si="113"/>
        <v>通常実績</v>
      </c>
      <c r="U246" s="892" t="str">
        <f t="shared" si="113"/>
        <v>通常実績</v>
      </c>
      <c r="V246" s="892" t="str">
        <f t="shared" si="113"/>
        <v>通常実績</v>
      </c>
      <c r="W246" s="892" t="str">
        <f t="shared" si="113"/>
        <v>通常実績</v>
      </c>
      <c r="X246" s="892" t="str">
        <f t="shared" si="113"/>
        <v>通常実績</v>
      </c>
      <c r="Y246" s="892" t="str">
        <f t="shared" si="113"/>
        <v>通常実績</v>
      </c>
      <c r="Z246" s="892" t="str">
        <f t="shared" si="113"/>
        <v>通常実績</v>
      </c>
      <c r="AA246" s="892" t="str">
        <f t="shared" si="113"/>
        <v>通常実績</v>
      </c>
      <c r="AB246" s="892" t="str">
        <f t="shared" si="113"/>
        <v>通常実績</v>
      </c>
      <c r="AC246" s="892" t="str">
        <f t="shared" si="113"/>
        <v>通常実績</v>
      </c>
      <c r="AD246" s="892" t="str">
        <f t="shared" si="113"/>
        <v>通常実績</v>
      </c>
      <c r="AE246" s="892" t="str">
        <f t="shared" si="113"/>
        <v>通常実績</v>
      </c>
      <c r="AF246" s="892" t="str">
        <f t="shared" si="113"/>
        <v>通常実績</v>
      </c>
      <c r="AG246" s="892" t="str">
        <f t="shared" si="113"/>
        <v>通常実績</v>
      </c>
      <c r="AI246" s="863"/>
      <c r="AJ246" s="861"/>
    </row>
    <row r="247" spans="2:36" ht="20" customHeight="1"/>
    <row r="248" spans="2:36" ht="13.25" hidden="1" customHeight="1">
      <c r="C248" s="832" t="e">
        <f>YEAR(C251)</f>
        <v>#VALUE!</v>
      </c>
      <c r="D248" s="832" t="e">
        <f>MONTH(C251)</f>
        <v>#VALUE!</v>
      </c>
    </row>
    <row r="249" spans="2:36">
      <c r="B249" s="878" t="s">
        <v>1352</v>
      </c>
      <c r="C249" s="2436" t="e">
        <f>C251</f>
        <v>#VALUE!</v>
      </c>
      <c r="D249" s="2437"/>
      <c r="E249" s="2437"/>
      <c r="F249" s="2437"/>
      <c r="G249" s="2437"/>
      <c r="H249" s="2437"/>
      <c r="I249" s="2437"/>
      <c r="J249" s="2437"/>
      <c r="K249" s="2437"/>
      <c r="L249" s="2437"/>
      <c r="M249" s="2437"/>
      <c r="N249" s="2437"/>
      <c r="O249" s="2437"/>
      <c r="P249" s="2437"/>
      <c r="Q249" s="2437"/>
      <c r="R249" s="2437"/>
      <c r="S249" s="2437"/>
      <c r="T249" s="2437"/>
      <c r="U249" s="2437"/>
      <c r="V249" s="2437"/>
      <c r="W249" s="2437"/>
      <c r="X249" s="2437"/>
      <c r="Y249" s="2437"/>
      <c r="Z249" s="2437"/>
      <c r="AA249" s="2437"/>
      <c r="AB249" s="2437"/>
      <c r="AC249" s="2437"/>
      <c r="AD249" s="2437"/>
      <c r="AE249" s="2437"/>
      <c r="AF249" s="2437"/>
      <c r="AG249" s="2437"/>
      <c r="AH249" s="2437"/>
      <c r="AI249" s="2438"/>
    </row>
    <row r="250" spans="2:36" ht="13.25" hidden="1" customHeight="1">
      <c r="B250" s="893"/>
      <c r="C250" s="854" t="e">
        <f>DATE($C248,$D248,1)</f>
        <v>#VALUE!</v>
      </c>
      <c r="D250" s="854" t="e">
        <f t="shared" ref="D250:AG250" si="114">C250+1</f>
        <v>#VALUE!</v>
      </c>
      <c r="E250" s="854" t="e">
        <f t="shared" si="114"/>
        <v>#VALUE!</v>
      </c>
      <c r="F250" s="854" t="e">
        <f t="shared" si="114"/>
        <v>#VALUE!</v>
      </c>
      <c r="G250" s="854" t="e">
        <f t="shared" si="114"/>
        <v>#VALUE!</v>
      </c>
      <c r="H250" s="854" t="e">
        <f t="shared" si="114"/>
        <v>#VALUE!</v>
      </c>
      <c r="I250" s="854" t="e">
        <f t="shared" si="114"/>
        <v>#VALUE!</v>
      </c>
      <c r="J250" s="854" t="e">
        <f t="shared" si="114"/>
        <v>#VALUE!</v>
      </c>
      <c r="K250" s="854" t="e">
        <f t="shared" si="114"/>
        <v>#VALUE!</v>
      </c>
      <c r="L250" s="854" t="e">
        <f t="shared" si="114"/>
        <v>#VALUE!</v>
      </c>
      <c r="M250" s="854" t="e">
        <f t="shared" si="114"/>
        <v>#VALUE!</v>
      </c>
      <c r="N250" s="854" t="e">
        <f t="shared" si="114"/>
        <v>#VALUE!</v>
      </c>
      <c r="O250" s="854" t="e">
        <f t="shared" si="114"/>
        <v>#VALUE!</v>
      </c>
      <c r="P250" s="854" t="e">
        <f t="shared" si="114"/>
        <v>#VALUE!</v>
      </c>
      <c r="Q250" s="854" t="e">
        <f t="shared" si="114"/>
        <v>#VALUE!</v>
      </c>
      <c r="R250" s="854" t="e">
        <f t="shared" si="114"/>
        <v>#VALUE!</v>
      </c>
      <c r="S250" s="854" t="e">
        <f t="shared" si="114"/>
        <v>#VALUE!</v>
      </c>
      <c r="T250" s="854" t="e">
        <f t="shared" si="114"/>
        <v>#VALUE!</v>
      </c>
      <c r="U250" s="854" t="e">
        <f t="shared" si="114"/>
        <v>#VALUE!</v>
      </c>
      <c r="V250" s="854" t="e">
        <f t="shared" si="114"/>
        <v>#VALUE!</v>
      </c>
      <c r="W250" s="854" t="e">
        <f t="shared" si="114"/>
        <v>#VALUE!</v>
      </c>
      <c r="X250" s="854" t="e">
        <f t="shared" si="114"/>
        <v>#VALUE!</v>
      </c>
      <c r="Y250" s="854" t="e">
        <f t="shared" si="114"/>
        <v>#VALUE!</v>
      </c>
      <c r="Z250" s="854" t="e">
        <f t="shared" si="114"/>
        <v>#VALUE!</v>
      </c>
      <c r="AA250" s="854" t="e">
        <f t="shared" si="114"/>
        <v>#VALUE!</v>
      </c>
      <c r="AB250" s="854" t="e">
        <f t="shared" si="114"/>
        <v>#VALUE!</v>
      </c>
      <c r="AC250" s="854" t="e">
        <f t="shared" si="114"/>
        <v>#VALUE!</v>
      </c>
      <c r="AD250" s="854" t="e">
        <f t="shared" si="114"/>
        <v>#VALUE!</v>
      </c>
      <c r="AE250" s="854" t="e">
        <f t="shared" si="114"/>
        <v>#VALUE!</v>
      </c>
      <c r="AF250" s="854" t="e">
        <f t="shared" si="114"/>
        <v>#VALUE!</v>
      </c>
      <c r="AG250" s="854" t="e">
        <f t="shared" si="114"/>
        <v>#VALUE!</v>
      </c>
      <c r="AH250" s="894"/>
      <c r="AI250" s="895"/>
    </row>
    <row r="251" spans="2:36">
      <c r="B251" s="896" t="s">
        <v>1353</v>
      </c>
      <c r="C251" s="1095" t="e">
        <f>IF(EDATE(C236,1)&gt;$G$8,"",EDATE(C236,1))</f>
        <v>#VALUE!</v>
      </c>
      <c r="D251" s="1091" t="e">
        <f t="shared" ref="D251:AG251" si="115">IF(D250&gt;$G$8,"",IF(C251=EOMONTH(DATE($C248,$D248,1),0),"",IF(C251="","",C251+1)))</f>
        <v>#VALUE!</v>
      </c>
      <c r="E251" s="1091" t="e">
        <f t="shared" si="115"/>
        <v>#VALUE!</v>
      </c>
      <c r="F251" s="1091" t="e">
        <f t="shared" si="115"/>
        <v>#VALUE!</v>
      </c>
      <c r="G251" s="1091" t="e">
        <f t="shared" si="115"/>
        <v>#VALUE!</v>
      </c>
      <c r="H251" s="1091" t="e">
        <f t="shared" si="115"/>
        <v>#VALUE!</v>
      </c>
      <c r="I251" s="1091" t="e">
        <f t="shared" si="115"/>
        <v>#VALUE!</v>
      </c>
      <c r="J251" s="1091" t="e">
        <f t="shared" si="115"/>
        <v>#VALUE!</v>
      </c>
      <c r="K251" s="1091" t="e">
        <f t="shared" si="115"/>
        <v>#VALUE!</v>
      </c>
      <c r="L251" s="1091" t="e">
        <f t="shared" si="115"/>
        <v>#VALUE!</v>
      </c>
      <c r="M251" s="1091" t="e">
        <f t="shared" si="115"/>
        <v>#VALUE!</v>
      </c>
      <c r="N251" s="1091" t="e">
        <f t="shared" si="115"/>
        <v>#VALUE!</v>
      </c>
      <c r="O251" s="1091" t="e">
        <f t="shared" si="115"/>
        <v>#VALUE!</v>
      </c>
      <c r="P251" s="1091" t="e">
        <f t="shared" si="115"/>
        <v>#VALUE!</v>
      </c>
      <c r="Q251" s="1091" t="e">
        <f t="shared" si="115"/>
        <v>#VALUE!</v>
      </c>
      <c r="R251" s="1091" t="e">
        <f t="shared" si="115"/>
        <v>#VALUE!</v>
      </c>
      <c r="S251" s="1091" t="e">
        <f t="shared" si="115"/>
        <v>#VALUE!</v>
      </c>
      <c r="T251" s="1091" t="e">
        <f t="shared" si="115"/>
        <v>#VALUE!</v>
      </c>
      <c r="U251" s="1091" t="e">
        <f t="shared" si="115"/>
        <v>#VALUE!</v>
      </c>
      <c r="V251" s="1091" t="e">
        <f t="shared" si="115"/>
        <v>#VALUE!</v>
      </c>
      <c r="W251" s="1091" t="e">
        <f t="shared" si="115"/>
        <v>#VALUE!</v>
      </c>
      <c r="X251" s="1091" t="e">
        <f t="shared" si="115"/>
        <v>#VALUE!</v>
      </c>
      <c r="Y251" s="1091" t="e">
        <f t="shared" si="115"/>
        <v>#VALUE!</v>
      </c>
      <c r="Z251" s="1091" t="e">
        <f t="shared" si="115"/>
        <v>#VALUE!</v>
      </c>
      <c r="AA251" s="1091" t="e">
        <f t="shared" si="115"/>
        <v>#VALUE!</v>
      </c>
      <c r="AB251" s="1091" t="e">
        <f t="shared" si="115"/>
        <v>#VALUE!</v>
      </c>
      <c r="AC251" s="1091" t="e">
        <f t="shared" si="115"/>
        <v>#VALUE!</v>
      </c>
      <c r="AD251" s="1091" t="e">
        <f t="shared" si="115"/>
        <v>#VALUE!</v>
      </c>
      <c r="AE251" s="1091" t="e">
        <f t="shared" si="115"/>
        <v>#VALUE!</v>
      </c>
      <c r="AF251" s="1091" t="e">
        <f t="shared" si="115"/>
        <v>#VALUE!</v>
      </c>
      <c r="AG251" s="1091" t="e">
        <f t="shared" si="115"/>
        <v>#VALUE!</v>
      </c>
      <c r="AH251" s="855" t="s">
        <v>1372</v>
      </c>
      <c r="AI251" s="856">
        <f>+COUNTIFS(C252:AG252,"土",C256:AG256,"")+COUNTIFS(C252:AG252,"日",C256:AG256,"")</f>
        <v>0</v>
      </c>
    </row>
    <row r="252" spans="2:36">
      <c r="B252" s="852" t="s">
        <v>1355</v>
      </c>
      <c r="C252" s="1092" t="str">
        <f>IFERROR(TEXT(WEEKDAY(+C251),"aaa"),"")</f>
        <v/>
      </c>
      <c r="D252" s="1092" t="str">
        <f t="shared" ref="D252:AG252" si="116">IFERROR(TEXT(WEEKDAY(+D251),"aaa"),"")</f>
        <v/>
      </c>
      <c r="E252" s="1092" t="str">
        <f t="shared" si="116"/>
        <v/>
      </c>
      <c r="F252" s="1092" t="str">
        <f t="shared" si="116"/>
        <v/>
      </c>
      <c r="G252" s="1092" t="str">
        <f t="shared" si="116"/>
        <v/>
      </c>
      <c r="H252" s="1092" t="str">
        <f t="shared" si="116"/>
        <v/>
      </c>
      <c r="I252" s="1092" t="str">
        <f t="shared" si="116"/>
        <v/>
      </c>
      <c r="J252" s="1092" t="str">
        <f t="shared" si="116"/>
        <v/>
      </c>
      <c r="K252" s="1092" t="str">
        <f t="shared" si="116"/>
        <v/>
      </c>
      <c r="L252" s="1092" t="str">
        <f t="shared" si="116"/>
        <v/>
      </c>
      <c r="M252" s="1092" t="str">
        <f t="shared" si="116"/>
        <v/>
      </c>
      <c r="N252" s="1092" t="str">
        <f t="shared" si="116"/>
        <v/>
      </c>
      <c r="O252" s="1092" t="str">
        <f t="shared" si="116"/>
        <v/>
      </c>
      <c r="P252" s="1092" t="str">
        <f t="shared" si="116"/>
        <v/>
      </c>
      <c r="Q252" s="1092" t="str">
        <f t="shared" si="116"/>
        <v/>
      </c>
      <c r="R252" s="1092" t="str">
        <f t="shared" si="116"/>
        <v/>
      </c>
      <c r="S252" s="1092" t="str">
        <f t="shared" si="116"/>
        <v/>
      </c>
      <c r="T252" s="1092" t="str">
        <f t="shared" si="116"/>
        <v/>
      </c>
      <c r="U252" s="1092" t="str">
        <f t="shared" si="116"/>
        <v/>
      </c>
      <c r="V252" s="1092" t="str">
        <f t="shared" si="116"/>
        <v/>
      </c>
      <c r="W252" s="1092" t="str">
        <f t="shared" si="116"/>
        <v/>
      </c>
      <c r="X252" s="1092" t="str">
        <f t="shared" si="116"/>
        <v/>
      </c>
      <c r="Y252" s="1092" t="str">
        <f t="shared" si="116"/>
        <v/>
      </c>
      <c r="Z252" s="1092" t="str">
        <f t="shared" si="116"/>
        <v/>
      </c>
      <c r="AA252" s="1092" t="str">
        <f t="shared" si="116"/>
        <v/>
      </c>
      <c r="AB252" s="1092" t="str">
        <f t="shared" si="116"/>
        <v/>
      </c>
      <c r="AC252" s="1092" t="str">
        <f t="shared" si="116"/>
        <v/>
      </c>
      <c r="AD252" s="1092" t="str">
        <f t="shared" si="116"/>
        <v/>
      </c>
      <c r="AE252" s="1092" t="str">
        <f t="shared" si="116"/>
        <v/>
      </c>
      <c r="AF252" s="1092" t="str">
        <f t="shared" si="116"/>
        <v/>
      </c>
      <c r="AG252" s="1092" t="str">
        <f t="shared" si="116"/>
        <v/>
      </c>
      <c r="AH252" s="855" t="s">
        <v>1356</v>
      </c>
      <c r="AI252" s="856">
        <f>+COUNTIF(C256:AG256,"夏休")+COUNTIF(C256:AG256,"冬休")+COUNTIF(C256:AG256,"中止")</f>
        <v>0</v>
      </c>
    </row>
    <row r="253" spans="2:36" ht="13.5" customHeight="1">
      <c r="B253" s="2427" t="s">
        <v>1357</v>
      </c>
      <c r="C253" s="2439"/>
      <c r="D253" s="2424"/>
      <c r="E253" s="2424"/>
      <c r="F253" s="2424"/>
      <c r="G253" s="2424"/>
      <c r="H253" s="2424"/>
      <c r="I253" s="2424"/>
      <c r="J253" s="2424"/>
      <c r="K253" s="2424"/>
      <c r="L253" s="2424"/>
      <c r="M253" s="2424"/>
      <c r="N253" s="2424"/>
      <c r="O253" s="2424"/>
      <c r="P253" s="2424"/>
      <c r="Q253" s="2424"/>
      <c r="R253" s="2424"/>
      <c r="S253" s="2424"/>
      <c r="T253" s="2424"/>
      <c r="U253" s="2424"/>
      <c r="V253" s="2424"/>
      <c r="W253" s="2424"/>
      <c r="X253" s="2424"/>
      <c r="Y253" s="2424"/>
      <c r="Z253" s="2424"/>
      <c r="AA253" s="2424"/>
      <c r="AB253" s="2424"/>
      <c r="AC253" s="2424"/>
      <c r="AD253" s="2450"/>
      <c r="AE253" s="2450"/>
      <c r="AF253" s="2424"/>
      <c r="AG253" s="2453"/>
      <c r="AH253" s="857" t="s">
        <v>1358</v>
      </c>
      <c r="AI253" s="886">
        <f>COUNT(C251:AG251)-AI252</f>
        <v>0</v>
      </c>
    </row>
    <row r="254" spans="2:36" ht="13.5" customHeight="1">
      <c r="B254" s="2428"/>
      <c r="C254" s="2440"/>
      <c r="D254" s="2425"/>
      <c r="E254" s="2425"/>
      <c r="F254" s="2425"/>
      <c r="G254" s="2425"/>
      <c r="H254" s="2425"/>
      <c r="I254" s="2425"/>
      <c r="J254" s="2425"/>
      <c r="K254" s="2425"/>
      <c r="L254" s="2425"/>
      <c r="M254" s="2425"/>
      <c r="N254" s="2425"/>
      <c r="O254" s="2425"/>
      <c r="P254" s="2425"/>
      <c r="Q254" s="2425"/>
      <c r="R254" s="2425"/>
      <c r="S254" s="2425"/>
      <c r="T254" s="2425"/>
      <c r="U254" s="2425"/>
      <c r="V254" s="2425"/>
      <c r="W254" s="2425"/>
      <c r="X254" s="2425"/>
      <c r="Y254" s="2425"/>
      <c r="Z254" s="2425"/>
      <c r="AA254" s="2425"/>
      <c r="AB254" s="2425"/>
      <c r="AC254" s="2425"/>
      <c r="AD254" s="2451"/>
      <c r="AE254" s="2451"/>
      <c r="AF254" s="2425"/>
      <c r="AG254" s="2454"/>
      <c r="AH254" s="857" t="s">
        <v>1359</v>
      </c>
      <c r="AI254" s="860">
        <f>+COUNTIF(C257:AG257,"休")</f>
        <v>0</v>
      </c>
      <c r="AJ254" s="861" t="e">
        <f>IF(AI255&gt;0.285,"",IF(AI254&lt;AI251,"←計画日数が足りません",""))</f>
        <v>#DIV/0!</v>
      </c>
    </row>
    <row r="255" spans="2:36" ht="13.5" customHeight="1">
      <c r="B255" s="2429"/>
      <c r="C255" s="2441"/>
      <c r="D255" s="2426"/>
      <c r="E255" s="2426"/>
      <c r="F255" s="2426"/>
      <c r="G255" s="2426"/>
      <c r="H255" s="2426"/>
      <c r="I255" s="2426"/>
      <c r="J255" s="2426"/>
      <c r="K255" s="2426"/>
      <c r="L255" s="2426"/>
      <c r="M255" s="2426"/>
      <c r="N255" s="2426"/>
      <c r="O255" s="2426"/>
      <c r="P255" s="2426"/>
      <c r="Q255" s="2426"/>
      <c r="R255" s="2426"/>
      <c r="S255" s="2426"/>
      <c r="T255" s="2426"/>
      <c r="U255" s="2426"/>
      <c r="V255" s="2426"/>
      <c r="W255" s="2426"/>
      <c r="X255" s="2426"/>
      <c r="Y255" s="2426"/>
      <c r="Z255" s="2426"/>
      <c r="AA255" s="2426"/>
      <c r="AB255" s="2426"/>
      <c r="AC255" s="2426"/>
      <c r="AD255" s="2452"/>
      <c r="AE255" s="2452"/>
      <c r="AF255" s="2426"/>
      <c r="AG255" s="2455"/>
      <c r="AH255" s="857" t="s">
        <v>1360</v>
      </c>
      <c r="AI255" s="897" t="e">
        <f>+AI254/AI253</f>
        <v>#DIV/0!</v>
      </c>
    </row>
    <row r="256" spans="2:36">
      <c r="B256" s="864" t="s">
        <v>1361</v>
      </c>
      <c r="C256" s="875"/>
      <c r="D256" s="865"/>
      <c r="E256" s="865"/>
      <c r="F256" s="865"/>
      <c r="G256" s="865"/>
      <c r="H256" s="865"/>
      <c r="I256" s="865"/>
      <c r="J256" s="865"/>
      <c r="K256" s="865"/>
      <c r="L256" s="865"/>
      <c r="M256" s="865"/>
      <c r="N256" s="865"/>
      <c r="O256" s="865"/>
      <c r="P256" s="865"/>
      <c r="Q256" s="865"/>
      <c r="R256" s="865"/>
      <c r="S256" s="865"/>
      <c r="T256" s="865"/>
      <c r="U256" s="865"/>
      <c r="V256" s="865"/>
      <c r="W256" s="865"/>
      <c r="X256" s="865"/>
      <c r="Y256" s="865"/>
      <c r="Z256" s="865"/>
      <c r="AA256" s="865"/>
      <c r="AB256" s="865"/>
      <c r="AC256" s="865"/>
      <c r="AD256" s="887"/>
      <c r="AE256" s="887"/>
      <c r="AF256" s="865"/>
      <c r="AG256" s="888"/>
      <c r="AH256" s="857" t="s">
        <v>1362</v>
      </c>
      <c r="AI256" s="860">
        <f>+COUNTIF(C258:AG258,"*休")</f>
        <v>0</v>
      </c>
    </row>
    <row r="257" spans="2:36">
      <c r="B257" s="852" t="s">
        <v>1364</v>
      </c>
      <c r="C257" s="875"/>
      <c r="D257" s="865"/>
      <c r="E257" s="865"/>
      <c r="F257" s="865"/>
      <c r="G257" s="865"/>
      <c r="H257" s="865"/>
      <c r="I257" s="865"/>
      <c r="J257" s="865"/>
      <c r="K257" s="865"/>
      <c r="L257" s="865"/>
      <c r="M257" s="865"/>
      <c r="N257" s="865"/>
      <c r="O257" s="865"/>
      <c r="P257" s="865"/>
      <c r="Q257" s="865"/>
      <c r="R257" s="865"/>
      <c r="S257" s="865"/>
      <c r="T257" s="865"/>
      <c r="U257" s="865"/>
      <c r="V257" s="865"/>
      <c r="W257" s="865"/>
      <c r="X257" s="865"/>
      <c r="Y257" s="865"/>
      <c r="Z257" s="865"/>
      <c r="AA257" s="865"/>
      <c r="AB257" s="865"/>
      <c r="AC257" s="865"/>
      <c r="AD257" s="865"/>
      <c r="AE257" s="865"/>
      <c r="AF257" s="865"/>
      <c r="AG257" s="889"/>
      <c r="AH257" s="866" t="s">
        <v>1365</v>
      </c>
      <c r="AI257" s="898" t="e">
        <f>+AI256/AI253</f>
        <v>#DIV/0!</v>
      </c>
    </row>
    <row r="258" spans="2:36">
      <c r="B258" s="868" t="s">
        <v>1366</v>
      </c>
      <c r="C258" s="876"/>
      <c r="D258" s="869"/>
      <c r="E258" s="869"/>
      <c r="F258" s="869"/>
      <c r="G258" s="869"/>
      <c r="H258" s="869"/>
      <c r="I258" s="869"/>
      <c r="J258" s="869"/>
      <c r="K258" s="869"/>
      <c r="L258" s="869"/>
      <c r="M258" s="869"/>
      <c r="N258" s="869"/>
      <c r="O258" s="869"/>
      <c r="P258" s="869"/>
      <c r="Q258" s="869"/>
      <c r="R258" s="869"/>
      <c r="S258" s="869"/>
      <c r="T258" s="869"/>
      <c r="U258" s="869"/>
      <c r="V258" s="869"/>
      <c r="W258" s="869"/>
      <c r="X258" s="869"/>
      <c r="Y258" s="869"/>
      <c r="Z258" s="869"/>
      <c r="AA258" s="869"/>
      <c r="AB258" s="869"/>
      <c r="AC258" s="869"/>
      <c r="AD258" s="869"/>
      <c r="AE258" s="869"/>
      <c r="AF258" s="869"/>
      <c r="AG258" s="890"/>
      <c r="AH258" s="891" t="s">
        <v>1373</v>
      </c>
      <c r="AI258" s="871" t="e">
        <f>_xlfn.IFS(AI257&gt;=0.285,"OK",AI251&lt;=AI256,"OK",AI251&gt;AI256,"NG")</f>
        <v>#DIV/0!</v>
      </c>
      <c r="AJ258" s="861" t="e">
        <f>IF(AI258="NG","←月単位未達成","←月単位達成")</f>
        <v>#DIV/0!</v>
      </c>
    </row>
    <row r="259" spans="2:36" ht="13.25" hidden="1" customHeight="1">
      <c r="C259" s="892" t="str">
        <f>IF($C256="","通常",C256)</f>
        <v>通常</v>
      </c>
      <c r="D259" s="892" t="str">
        <f>IF(D256="","通常",D256)</f>
        <v>通常</v>
      </c>
      <c r="E259" s="892" t="str">
        <f>IF(E256="","通常",E256)</f>
        <v>通常</v>
      </c>
      <c r="F259" s="892" t="str">
        <f t="shared" ref="F259:AC259" si="117">IF(F256="","通常",F256)</f>
        <v>通常</v>
      </c>
      <c r="G259" s="892" t="str">
        <f t="shared" si="117"/>
        <v>通常</v>
      </c>
      <c r="H259" s="892" t="str">
        <f t="shared" si="117"/>
        <v>通常</v>
      </c>
      <c r="I259" s="892" t="str">
        <f t="shared" si="117"/>
        <v>通常</v>
      </c>
      <c r="J259" s="892" t="str">
        <f t="shared" si="117"/>
        <v>通常</v>
      </c>
      <c r="K259" s="892" t="str">
        <f t="shared" si="117"/>
        <v>通常</v>
      </c>
      <c r="L259" s="892" t="str">
        <f t="shared" si="117"/>
        <v>通常</v>
      </c>
      <c r="M259" s="892" t="str">
        <f t="shared" si="117"/>
        <v>通常</v>
      </c>
      <c r="N259" s="892" t="str">
        <f t="shared" si="117"/>
        <v>通常</v>
      </c>
      <c r="O259" s="892" t="str">
        <f t="shared" si="117"/>
        <v>通常</v>
      </c>
      <c r="P259" s="892" t="str">
        <f t="shared" si="117"/>
        <v>通常</v>
      </c>
      <c r="Q259" s="892" t="str">
        <f t="shared" si="117"/>
        <v>通常</v>
      </c>
      <c r="R259" s="892" t="str">
        <f t="shared" si="117"/>
        <v>通常</v>
      </c>
      <c r="S259" s="892" t="str">
        <f t="shared" si="117"/>
        <v>通常</v>
      </c>
      <c r="T259" s="892" t="str">
        <f t="shared" si="117"/>
        <v>通常</v>
      </c>
      <c r="U259" s="892" t="str">
        <f t="shared" si="117"/>
        <v>通常</v>
      </c>
      <c r="V259" s="892" t="str">
        <f t="shared" si="117"/>
        <v>通常</v>
      </c>
      <c r="W259" s="892" t="str">
        <f t="shared" si="117"/>
        <v>通常</v>
      </c>
      <c r="X259" s="892" t="str">
        <f t="shared" si="117"/>
        <v>通常</v>
      </c>
      <c r="Y259" s="892" t="str">
        <f t="shared" si="117"/>
        <v>通常</v>
      </c>
      <c r="Z259" s="892" t="str">
        <f t="shared" si="117"/>
        <v>通常</v>
      </c>
      <c r="AA259" s="892" t="str">
        <f t="shared" si="117"/>
        <v>通常</v>
      </c>
      <c r="AB259" s="892" t="str">
        <f t="shared" si="117"/>
        <v>通常</v>
      </c>
      <c r="AC259" s="892" t="str">
        <f t="shared" si="117"/>
        <v>通常</v>
      </c>
      <c r="AD259" s="892" t="str">
        <f>IF(AD256="","通常",AD256)</f>
        <v>通常</v>
      </c>
      <c r="AE259" s="892" t="str">
        <f>IF(AE256="","通常",AE256)</f>
        <v>通常</v>
      </c>
      <c r="AF259" s="892" t="str">
        <f>IF(AF256="","通常",AF256)</f>
        <v>通常</v>
      </c>
      <c r="AG259" s="892" t="str">
        <f>IF(AG256="","通常",AG256)</f>
        <v>通常</v>
      </c>
      <c r="AI259" s="863"/>
      <c r="AJ259" s="861"/>
    </row>
    <row r="260" spans="2:36" ht="13.25" hidden="1" customHeight="1">
      <c r="C260" s="892" t="str">
        <f>IF(C256="","通常実績",C256)</f>
        <v>通常実績</v>
      </c>
      <c r="D260" s="892" t="str">
        <f>IF(D256="","通常実績",D256)</f>
        <v>通常実績</v>
      </c>
      <c r="E260" s="892" t="str">
        <f>IF(E256="","通常実績",E256)</f>
        <v>通常実績</v>
      </c>
      <c r="F260" s="892" t="str">
        <f t="shared" ref="F260:AC260" si="118">IF(F256="","通常実績",F256)</f>
        <v>通常実績</v>
      </c>
      <c r="G260" s="892" t="str">
        <f t="shared" si="118"/>
        <v>通常実績</v>
      </c>
      <c r="H260" s="892" t="str">
        <f t="shared" si="118"/>
        <v>通常実績</v>
      </c>
      <c r="I260" s="892" t="str">
        <f t="shared" si="118"/>
        <v>通常実績</v>
      </c>
      <c r="J260" s="892" t="str">
        <f t="shared" si="118"/>
        <v>通常実績</v>
      </c>
      <c r="K260" s="892" t="str">
        <f t="shared" si="118"/>
        <v>通常実績</v>
      </c>
      <c r="L260" s="892" t="str">
        <f t="shared" si="118"/>
        <v>通常実績</v>
      </c>
      <c r="M260" s="892" t="str">
        <f t="shared" si="118"/>
        <v>通常実績</v>
      </c>
      <c r="N260" s="892" t="str">
        <f t="shared" si="118"/>
        <v>通常実績</v>
      </c>
      <c r="O260" s="892" t="str">
        <f t="shared" si="118"/>
        <v>通常実績</v>
      </c>
      <c r="P260" s="892" t="str">
        <f t="shared" si="118"/>
        <v>通常実績</v>
      </c>
      <c r="Q260" s="892" t="str">
        <f t="shared" si="118"/>
        <v>通常実績</v>
      </c>
      <c r="R260" s="892" t="str">
        <f t="shared" si="118"/>
        <v>通常実績</v>
      </c>
      <c r="S260" s="892" t="str">
        <f t="shared" si="118"/>
        <v>通常実績</v>
      </c>
      <c r="T260" s="892" t="str">
        <f t="shared" si="118"/>
        <v>通常実績</v>
      </c>
      <c r="U260" s="892" t="str">
        <f t="shared" si="118"/>
        <v>通常実績</v>
      </c>
      <c r="V260" s="892" t="str">
        <f t="shared" si="118"/>
        <v>通常実績</v>
      </c>
      <c r="W260" s="892" t="str">
        <f t="shared" si="118"/>
        <v>通常実績</v>
      </c>
      <c r="X260" s="892" t="str">
        <f t="shared" si="118"/>
        <v>通常実績</v>
      </c>
      <c r="Y260" s="892" t="str">
        <f t="shared" si="118"/>
        <v>通常実績</v>
      </c>
      <c r="Z260" s="892" t="str">
        <f t="shared" si="118"/>
        <v>通常実績</v>
      </c>
      <c r="AA260" s="892" t="str">
        <f t="shared" si="118"/>
        <v>通常実績</v>
      </c>
      <c r="AB260" s="892" t="str">
        <f t="shared" si="118"/>
        <v>通常実績</v>
      </c>
      <c r="AC260" s="892" t="str">
        <f t="shared" si="118"/>
        <v>通常実績</v>
      </c>
      <c r="AD260" s="892" t="str">
        <f>IF(AD256="","通常実績",AD256)</f>
        <v>通常実績</v>
      </c>
      <c r="AE260" s="892" t="str">
        <f>IF(AE256="","通常実績",AE256)</f>
        <v>通常実績</v>
      </c>
      <c r="AF260" s="892" t="str">
        <f>IF(AF256="","通常実績",AF256)</f>
        <v>通常実績</v>
      </c>
      <c r="AG260" s="892" t="str">
        <f>IF(AG256="","通常実績",AG256)</f>
        <v>通常実績</v>
      </c>
      <c r="AI260" s="863"/>
      <c r="AJ260" s="861"/>
    </row>
    <row r="261" spans="2:36" ht="20" customHeight="1"/>
    <row r="262" spans="2:36" ht="13.25" hidden="1" customHeight="1">
      <c r="C262" s="832" t="e">
        <f>YEAR(C265)</f>
        <v>#VALUE!</v>
      </c>
      <c r="D262" s="832" t="e">
        <f>MONTH(C265)</f>
        <v>#VALUE!</v>
      </c>
    </row>
    <row r="263" spans="2:36">
      <c r="B263" s="878" t="s">
        <v>1352</v>
      </c>
      <c r="C263" s="2436" t="e">
        <f>C265</f>
        <v>#VALUE!</v>
      </c>
      <c r="D263" s="2437"/>
      <c r="E263" s="2437"/>
      <c r="F263" s="2437"/>
      <c r="G263" s="2437"/>
      <c r="H263" s="2437"/>
      <c r="I263" s="2437"/>
      <c r="J263" s="2437"/>
      <c r="K263" s="2437"/>
      <c r="L263" s="2437"/>
      <c r="M263" s="2437"/>
      <c r="N263" s="2437"/>
      <c r="O263" s="2437"/>
      <c r="P263" s="2437"/>
      <c r="Q263" s="2437"/>
      <c r="R263" s="2437"/>
      <c r="S263" s="2437"/>
      <c r="T263" s="2437"/>
      <c r="U263" s="2437"/>
      <c r="V263" s="2437"/>
      <c r="W263" s="2437"/>
      <c r="X263" s="2437"/>
      <c r="Y263" s="2437"/>
      <c r="Z263" s="2437"/>
      <c r="AA263" s="2437"/>
      <c r="AB263" s="2437"/>
      <c r="AC263" s="2437"/>
      <c r="AD263" s="2437"/>
      <c r="AE263" s="2437"/>
      <c r="AF263" s="2437"/>
      <c r="AG263" s="2437"/>
      <c r="AH263" s="2437"/>
      <c r="AI263" s="2438"/>
    </row>
    <row r="264" spans="2:36" ht="13.25" hidden="1" customHeight="1">
      <c r="B264" s="893"/>
      <c r="C264" s="854" t="e">
        <f>DATE($C262,$D262,1)</f>
        <v>#VALUE!</v>
      </c>
      <c r="D264" s="854" t="e">
        <f t="shared" ref="D264:AG264" si="119">C264+1</f>
        <v>#VALUE!</v>
      </c>
      <c r="E264" s="854" t="e">
        <f t="shared" si="119"/>
        <v>#VALUE!</v>
      </c>
      <c r="F264" s="854" t="e">
        <f t="shared" si="119"/>
        <v>#VALUE!</v>
      </c>
      <c r="G264" s="854" t="e">
        <f t="shared" si="119"/>
        <v>#VALUE!</v>
      </c>
      <c r="H264" s="854" t="e">
        <f t="shared" si="119"/>
        <v>#VALUE!</v>
      </c>
      <c r="I264" s="854" t="e">
        <f t="shared" si="119"/>
        <v>#VALUE!</v>
      </c>
      <c r="J264" s="854" t="e">
        <f t="shared" si="119"/>
        <v>#VALUE!</v>
      </c>
      <c r="K264" s="854" t="e">
        <f t="shared" si="119"/>
        <v>#VALUE!</v>
      </c>
      <c r="L264" s="854" t="e">
        <f t="shared" si="119"/>
        <v>#VALUE!</v>
      </c>
      <c r="M264" s="854" t="e">
        <f t="shared" si="119"/>
        <v>#VALUE!</v>
      </c>
      <c r="N264" s="854" t="e">
        <f t="shared" si="119"/>
        <v>#VALUE!</v>
      </c>
      <c r="O264" s="854" t="e">
        <f t="shared" si="119"/>
        <v>#VALUE!</v>
      </c>
      <c r="P264" s="854" t="e">
        <f t="shared" si="119"/>
        <v>#VALUE!</v>
      </c>
      <c r="Q264" s="854" t="e">
        <f t="shared" si="119"/>
        <v>#VALUE!</v>
      </c>
      <c r="R264" s="854" t="e">
        <f t="shared" si="119"/>
        <v>#VALUE!</v>
      </c>
      <c r="S264" s="854" t="e">
        <f t="shared" si="119"/>
        <v>#VALUE!</v>
      </c>
      <c r="T264" s="854" t="e">
        <f t="shared" si="119"/>
        <v>#VALUE!</v>
      </c>
      <c r="U264" s="854" t="e">
        <f t="shared" si="119"/>
        <v>#VALUE!</v>
      </c>
      <c r="V264" s="854" t="e">
        <f t="shared" si="119"/>
        <v>#VALUE!</v>
      </c>
      <c r="W264" s="854" t="e">
        <f t="shared" si="119"/>
        <v>#VALUE!</v>
      </c>
      <c r="X264" s="854" t="e">
        <f t="shared" si="119"/>
        <v>#VALUE!</v>
      </c>
      <c r="Y264" s="854" t="e">
        <f t="shared" si="119"/>
        <v>#VALUE!</v>
      </c>
      <c r="Z264" s="854" t="e">
        <f t="shared" si="119"/>
        <v>#VALUE!</v>
      </c>
      <c r="AA264" s="854" t="e">
        <f t="shared" si="119"/>
        <v>#VALUE!</v>
      </c>
      <c r="AB264" s="854" t="e">
        <f t="shared" si="119"/>
        <v>#VALUE!</v>
      </c>
      <c r="AC264" s="854" t="e">
        <f t="shared" si="119"/>
        <v>#VALUE!</v>
      </c>
      <c r="AD264" s="854" t="e">
        <f t="shared" si="119"/>
        <v>#VALUE!</v>
      </c>
      <c r="AE264" s="854" t="e">
        <f t="shared" si="119"/>
        <v>#VALUE!</v>
      </c>
      <c r="AF264" s="854" t="e">
        <f t="shared" si="119"/>
        <v>#VALUE!</v>
      </c>
      <c r="AG264" s="854" t="e">
        <f t="shared" si="119"/>
        <v>#VALUE!</v>
      </c>
      <c r="AH264" s="894"/>
      <c r="AI264" s="895"/>
    </row>
    <row r="265" spans="2:36">
      <c r="B265" s="896" t="s">
        <v>1353</v>
      </c>
      <c r="C265" s="1095" t="e">
        <f>IF(EDATE(C250,1)&gt;$G$8,"",EDATE(C250,1))</f>
        <v>#VALUE!</v>
      </c>
      <c r="D265" s="1091" t="e">
        <f t="shared" ref="D265:AG265" si="120">IF(D264&gt;$G$8,"",IF(C265=EOMONTH(DATE($C262,$D262,1),0),"",IF(C265="","",C265+1)))</f>
        <v>#VALUE!</v>
      </c>
      <c r="E265" s="1091" t="e">
        <f t="shared" si="120"/>
        <v>#VALUE!</v>
      </c>
      <c r="F265" s="1091" t="e">
        <f t="shared" si="120"/>
        <v>#VALUE!</v>
      </c>
      <c r="G265" s="1091" t="e">
        <f t="shared" si="120"/>
        <v>#VALUE!</v>
      </c>
      <c r="H265" s="1091" t="e">
        <f t="shared" si="120"/>
        <v>#VALUE!</v>
      </c>
      <c r="I265" s="1091" t="e">
        <f t="shared" si="120"/>
        <v>#VALUE!</v>
      </c>
      <c r="J265" s="1091" t="e">
        <f t="shared" si="120"/>
        <v>#VALUE!</v>
      </c>
      <c r="K265" s="1091" t="e">
        <f t="shared" si="120"/>
        <v>#VALUE!</v>
      </c>
      <c r="L265" s="1091" t="e">
        <f t="shared" si="120"/>
        <v>#VALUE!</v>
      </c>
      <c r="M265" s="1091" t="e">
        <f t="shared" si="120"/>
        <v>#VALUE!</v>
      </c>
      <c r="N265" s="1091" t="e">
        <f t="shared" si="120"/>
        <v>#VALUE!</v>
      </c>
      <c r="O265" s="1091" t="e">
        <f t="shared" si="120"/>
        <v>#VALUE!</v>
      </c>
      <c r="P265" s="1091" t="e">
        <f t="shared" si="120"/>
        <v>#VALUE!</v>
      </c>
      <c r="Q265" s="1091" t="e">
        <f t="shared" si="120"/>
        <v>#VALUE!</v>
      </c>
      <c r="R265" s="1091" t="e">
        <f t="shared" si="120"/>
        <v>#VALUE!</v>
      </c>
      <c r="S265" s="1091" t="e">
        <f t="shared" si="120"/>
        <v>#VALUE!</v>
      </c>
      <c r="T265" s="1091" t="e">
        <f t="shared" si="120"/>
        <v>#VALUE!</v>
      </c>
      <c r="U265" s="1091" t="e">
        <f t="shared" si="120"/>
        <v>#VALUE!</v>
      </c>
      <c r="V265" s="1091" t="e">
        <f t="shared" si="120"/>
        <v>#VALUE!</v>
      </c>
      <c r="W265" s="1091" t="e">
        <f t="shared" si="120"/>
        <v>#VALUE!</v>
      </c>
      <c r="X265" s="1091" t="e">
        <f t="shared" si="120"/>
        <v>#VALUE!</v>
      </c>
      <c r="Y265" s="1091" t="e">
        <f t="shared" si="120"/>
        <v>#VALUE!</v>
      </c>
      <c r="Z265" s="1091" t="e">
        <f t="shared" si="120"/>
        <v>#VALUE!</v>
      </c>
      <c r="AA265" s="1091" t="e">
        <f t="shared" si="120"/>
        <v>#VALUE!</v>
      </c>
      <c r="AB265" s="1091" t="e">
        <f t="shared" si="120"/>
        <v>#VALUE!</v>
      </c>
      <c r="AC265" s="1091" t="e">
        <f t="shared" si="120"/>
        <v>#VALUE!</v>
      </c>
      <c r="AD265" s="1091" t="e">
        <f t="shared" si="120"/>
        <v>#VALUE!</v>
      </c>
      <c r="AE265" s="1091" t="e">
        <f t="shared" si="120"/>
        <v>#VALUE!</v>
      </c>
      <c r="AF265" s="1091" t="e">
        <f t="shared" si="120"/>
        <v>#VALUE!</v>
      </c>
      <c r="AG265" s="1091" t="e">
        <f t="shared" si="120"/>
        <v>#VALUE!</v>
      </c>
      <c r="AH265" s="855" t="s">
        <v>1372</v>
      </c>
      <c r="AI265" s="856">
        <f>+COUNTIFS(C266:AG266,"土",C270:AG270,"")+COUNTIFS(C266:AG266,"日",C270:AG270,"")</f>
        <v>0</v>
      </c>
    </row>
    <row r="266" spans="2:36">
      <c r="B266" s="852" t="s">
        <v>1355</v>
      </c>
      <c r="C266" s="1092" t="str">
        <f>IFERROR(TEXT(WEEKDAY(+C265),"aaa"),"")</f>
        <v/>
      </c>
      <c r="D266" s="1092" t="str">
        <f t="shared" ref="D266:AG266" si="121">IFERROR(TEXT(WEEKDAY(+D265),"aaa"),"")</f>
        <v/>
      </c>
      <c r="E266" s="1092" t="str">
        <f t="shared" si="121"/>
        <v/>
      </c>
      <c r="F266" s="1092" t="str">
        <f t="shared" si="121"/>
        <v/>
      </c>
      <c r="G266" s="1092" t="str">
        <f t="shared" si="121"/>
        <v/>
      </c>
      <c r="H266" s="1092" t="str">
        <f t="shared" si="121"/>
        <v/>
      </c>
      <c r="I266" s="1092" t="str">
        <f t="shared" si="121"/>
        <v/>
      </c>
      <c r="J266" s="1092" t="str">
        <f t="shared" si="121"/>
        <v/>
      </c>
      <c r="K266" s="1092" t="str">
        <f t="shared" si="121"/>
        <v/>
      </c>
      <c r="L266" s="1092" t="str">
        <f t="shared" si="121"/>
        <v/>
      </c>
      <c r="M266" s="1092" t="str">
        <f t="shared" si="121"/>
        <v/>
      </c>
      <c r="N266" s="1092" t="str">
        <f t="shared" si="121"/>
        <v/>
      </c>
      <c r="O266" s="1092" t="str">
        <f t="shared" si="121"/>
        <v/>
      </c>
      <c r="P266" s="1092" t="str">
        <f t="shared" si="121"/>
        <v/>
      </c>
      <c r="Q266" s="1092" t="str">
        <f t="shared" si="121"/>
        <v/>
      </c>
      <c r="R266" s="1092" t="str">
        <f t="shared" si="121"/>
        <v/>
      </c>
      <c r="S266" s="1092" t="str">
        <f t="shared" si="121"/>
        <v/>
      </c>
      <c r="T266" s="1092" t="str">
        <f t="shared" si="121"/>
        <v/>
      </c>
      <c r="U266" s="1092" t="str">
        <f t="shared" si="121"/>
        <v/>
      </c>
      <c r="V266" s="1092" t="str">
        <f t="shared" si="121"/>
        <v/>
      </c>
      <c r="W266" s="1092" t="str">
        <f t="shared" si="121"/>
        <v/>
      </c>
      <c r="X266" s="1092" t="str">
        <f t="shared" si="121"/>
        <v/>
      </c>
      <c r="Y266" s="1092" t="str">
        <f t="shared" si="121"/>
        <v/>
      </c>
      <c r="Z266" s="1092" t="str">
        <f t="shared" si="121"/>
        <v/>
      </c>
      <c r="AA266" s="1092" t="str">
        <f t="shared" si="121"/>
        <v/>
      </c>
      <c r="AB266" s="1092" t="str">
        <f t="shared" si="121"/>
        <v/>
      </c>
      <c r="AC266" s="1092" t="str">
        <f t="shared" si="121"/>
        <v/>
      </c>
      <c r="AD266" s="1092" t="str">
        <f t="shared" si="121"/>
        <v/>
      </c>
      <c r="AE266" s="1092" t="str">
        <f t="shared" si="121"/>
        <v/>
      </c>
      <c r="AF266" s="1092" t="str">
        <f t="shared" si="121"/>
        <v/>
      </c>
      <c r="AG266" s="1092" t="str">
        <f t="shared" si="121"/>
        <v/>
      </c>
      <c r="AH266" s="855" t="s">
        <v>1356</v>
      </c>
      <c r="AI266" s="856">
        <f>+COUNTIF(C270:AG270,"夏休")+COUNTIF(C270:AG270,"冬休")+COUNTIF(C270:AG270,"中止")</f>
        <v>0</v>
      </c>
    </row>
    <row r="267" spans="2:36" ht="13.5" customHeight="1">
      <c r="B267" s="2427" t="s">
        <v>1357</v>
      </c>
      <c r="C267" s="2439"/>
      <c r="D267" s="2424"/>
      <c r="E267" s="2424"/>
      <c r="F267" s="2424"/>
      <c r="G267" s="2424"/>
      <c r="H267" s="2424"/>
      <c r="I267" s="2424"/>
      <c r="J267" s="2424"/>
      <c r="K267" s="2424"/>
      <c r="L267" s="2424"/>
      <c r="M267" s="2424"/>
      <c r="N267" s="2424"/>
      <c r="O267" s="2424"/>
      <c r="P267" s="2424"/>
      <c r="Q267" s="2424"/>
      <c r="R267" s="2424"/>
      <c r="S267" s="2424"/>
      <c r="T267" s="2424"/>
      <c r="U267" s="2424"/>
      <c r="V267" s="2424"/>
      <c r="W267" s="2424"/>
      <c r="X267" s="2424"/>
      <c r="Y267" s="2424"/>
      <c r="Z267" s="2424"/>
      <c r="AA267" s="2424"/>
      <c r="AB267" s="2424"/>
      <c r="AC267" s="2424"/>
      <c r="AD267" s="2450"/>
      <c r="AE267" s="2450"/>
      <c r="AF267" s="2424"/>
      <c r="AG267" s="2453"/>
      <c r="AH267" s="857" t="s">
        <v>1358</v>
      </c>
      <c r="AI267" s="886">
        <f>COUNT(C265:AG265)-AI266</f>
        <v>0</v>
      </c>
    </row>
    <row r="268" spans="2:36" ht="13.5" customHeight="1">
      <c r="B268" s="2428"/>
      <c r="C268" s="2440"/>
      <c r="D268" s="2425"/>
      <c r="E268" s="2425"/>
      <c r="F268" s="2425"/>
      <c r="G268" s="2425"/>
      <c r="H268" s="2425"/>
      <c r="I268" s="2425"/>
      <c r="J268" s="2425"/>
      <c r="K268" s="2425"/>
      <c r="L268" s="2425"/>
      <c r="M268" s="2425"/>
      <c r="N268" s="2425"/>
      <c r="O268" s="2425"/>
      <c r="P268" s="2425"/>
      <c r="Q268" s="2425"/>
      <c r="R268" s="2425"/>
      <c r="S268" s="2425"/>
      <c r="T268" s="2425"/>
      <c r="U268" s="2425"/>
      <c r="V268" s="2425"/>
      <c r="W268" s="2425"/>
      <c r="X268" s="2425"/>
      <c r="Y268" s="2425"/>
      <c r="Z268" s="2425"/>
      <c r="AA268" s="2425"/>
      <c r="AB268" s="2425"/>
      <c r="AC268" s="2425"/>
      <c r="AD268" s="2451"/>
      <c r="AE268" s="2451"/>
      <c r="AF268" s="2425"/>
      <c r="AG268" s="2454"/>
      <c r="AH268" s="857" t="s">
        <v>1359</v>
      </c>
      <c r="AI268" s="860">
        <f>+COUNTIF(C271:AG271,"休")</f>
        <v>0</v>
      </c>
      <c r="AJ268" s="861" t="e">
        <f>IF(AI269&gt;0.285,"",IF(AI268&lt;AI265,"←計画日数が足りません",""))</f>
        <v>#DIV/0!</v>
      </c>
    </row>
    <row r="269" spans="2:36" ht="13.5" customHeight="1">
      <c r="B269" s="2429"/>
      <c r="C269" s="2441"/>
      <c r="D269" s="2426"/>
      <c r="E269" s="2426"/>
      <c r="F269" s="2426"/>
      <c r="G269" s="2426"/>
      <c r="H269" s="2426"/>
      <c r="I269" s="2426"/>
      <c r="J269" s="2426"/>
      <c r="K269" s="2426"/>
      <c r="L269" s="2426"/>
      <c r="M269" s="2426"/>
      <c r="N269" s="2426"/>
      <c r="O269" s="2426"/>
      <c r="P269" s="2426"/>
      <c r="Q269" s="2426"/>
      <c r="R269" s="2426"/>
      <c r="S269" s="2426"/>
      <c r="T269" s="2426"/>
      <c r="U269" s="2426"/>
      <c r="V269" s="2426"/>
      <c r="W269" s="2426"/>
      <c r="X269" s="2426"/>
      <c r="Y269" s="2426"/>
      <c r="Z269" s="2426"/>
      <c r="AA269" s="2426"/>
      <c r="AB269" s="2426"/>
      <c r="AC269" s="2426"/>
      <c r="AD269" s="2452"/>
      <c r="AE269" s="2452"/>
      <c r="AF269" s="2426"/>
      <c r="AG269" s="2455"/>
      <c r="AH269" s="857" t="s">
        <v>1360</v>
      </c>
      <c r="AI269" s="897" t="e">
        <f>+AI268/AI267</f>
        <v>#DIV/0!</v>
      </c>
    </row>
    <row r="270" spans="2:36">
      <c r="B270" s="864" t="s">
        <v>1361</v>
      </c>
      <c r="C270" s="875"/>
      <c r="D270" s="865"/>
      <c r="E270" s="865"/>
      <c r="F270" s="865"/>
      <c r="G270" s="865"/>
      <c r="H270" s="865"/>
      <c r="I270" s="865"/>
      <c r="J270" s="865"/>
      <c r="K270" s="865"/>
      <c r="L270" s="865"/>
      <c r="M270" s="865"/>
      <c r="N270" s="865"/>
      <c r="O270" s="865"/>
      <c r="P270" s="865"/>
      <c r="Q270" s="865"/>
      <c r="R270" s="865"/>
      <c r="S270" s="865"/>
      <c r="T270" s="865"/>
      <c r="U270" s="865"/>
      <c r="V270" s="865"/>
      <c r="W270" s="865"/>
      <c r="X270" s="865"/>
      <c r="Y270" s="865"/>
      <c r="Z270" s="865"/>
      <c r="AA270" s="865"/>
      <c r="AB270" s="865"/>
      <c r="AC270" s="865"/>
      <c r="AD270" s="887"/>
      <c r="AE270" s="887"/>
      <c r="AF270" s="865"/>
      <c r="AG270" s="888"/>
      <c r="AH270" s="857" t="s">
        <v>1362</v>
      </c>
      <c r="AI270" s="860">
        <f>+COUNTIF(C272:AG272,"*休")</f>
        <v>0</v>
      </c>
    </row>
    <row r="271" spans="2:36">
      <c r="B271" s="852" t="s">
        <v>1364</v>
      </c>
      <c r="C271" s="875"/>
      <c r="D271" s="865"/>
      <c r="E271" s="865"/>
      <c r="F271" s="865"/>
      <c r="G271" s="865"/>
      <c r="H271" s="865"/>
      <c r="I271" s="865"/>
      <c r="J271" s="865"/>
      <c r="K271" s="865"/>
      <c r="L271" s="865"/>
      <c r="M271" s="865"/>
      <c r="N271" s="865"/>
      <c r="O271" s="865"/>
      <c r="P271" s="865"/>
      <c r="Q271" s="865"/>
      <c r="R271" s="865"/>
      <c r="S271" s="865"/>
      <c r="T271" s="865"/>
      <c r="U271" s="865"/>
      <c r="V271" s="865"/>
      <c r="W271" s="865"/>
      <c r="X271" s="865"/>
      <c r="Y271" s="865"/>
      <c r="Z271" s="865"/>
      <c r="AA271" s="865"/>
      <c r="AB271" s="865"/>
      <c r="AC271" s="865"/>
      <c r="AD271" s="865"/>
      <c r="AE271" s="865"/>
      <c r="AF271" s="865"/>
      <c r="AG271" s="889"/>
      <c r="AH271" s="866" t="s">
        <v>1365</v>
      </c>
      <c r="AI271" s="898" t="e">
        <f>+AI270/AI267</f>
        <v>#DIV/0!</v>
      </c>
    </row>
    <row r="272" spans="2:36">
      <c r="B272" s="868" t="s">
        <v>1366</v>
      </c>
      <c r="C272" s="876"/>
      <c r="D272" s="869"/>
      <c r="E272" s="869"/>
      <c r="F272" s="869"/>
      <c r="G272" s="869"/>
      <c r="H272" s="869"/>
      <c r="I272" s="869"/>
      <c r="J272" s="869"/>
      <c r="K272" s="869"/>
      <c r="L272" s="869"/>
      <c r="M272" s="869"/>
      <c r="N272" s="869"/>
      <c r="O272" s="869"/>
      <c r="P272" s="869"/>
      <c r="Q272" s="869"/>
      <c r="R272" s="869"/>
      <c r="S272" s="869"/>
      <c r="T272" s="869"/>
      <c r="U272" s="869"/>
      <c r="V272" s="869"/>
      <c r="W272" s="869"/>
      <c r="X272" s="869"/>
      <c r="Y272" s="869"/>
      <c r="Z272" s="869"/>
      <c r="AA272" s="869"/>
      <c r="AB272" s="869"/>
      <c r="AC272" s="869"/>
      <c r="AD272" s="869"/>
      <c r="AE272" s="869"/>
      <c r="AF272" s="869"/>
      <c r="AG272" s="890"/>
      <c r="AH272" s="891" t="s">
        <v>1373</v>
      </c>
      <c r="AI272" s="871" t="e">
        <f>_xlfn.IFS(AI271&gt;=0.285,"OK",AI265&lt;=AI270,"OK",AI265&gt;AI270,"NG")</f>
        <v>#DIV/0!</v>
      </c>
      <c r="AJ272" s="861" t="e">
        <f>IF(AI272="NG","←月単位未達成","←月単位達成")</f>
        <v>#DIV/0!</v>
      </c>
    </row>
    <row r="273" spans="2:36" ht="13.25" hidden="1" customHeight="1">
      <c r="C273" s="892" t="str">
        <f>IF($C270="","通常",C270)</f>
        <v>通常</v>
      </c>
      <c r="D273" s="892" t="str">
        <f t="shared" ref="D273:AG273" si="122">IF(D270="","通常",D270)</f>
        <v>通常</v>
      </c>
      <c r="E273" s="892" t="str">
        <f t="shared" si="122"/>
        <v>通常</v>
      </c>
      <c r="F273" s="892" t="str">
        <f t="shared" si="122"/>
        <v>通常</v>
      </c>
      <c r="G273" s="892" t="str">
        <f t="shared" si="122"/>
        <v>通常</v>
      </c>
      <c r="H273" s="892" t="str">
        <f t="shared" si="122"/>
        <v>通常</v>
      </c>
      <c r="I273" s="892" t="str">
        <f t="shared" si="122"/>
        <v>通常</v>
      </c>
      <c r="J273" s="892" t="str">
        <f t="shared" si="122"/>
        <v>通常</v>
      </c>
      <c r="K273" s="892" t="str">
        <f t="shared" si="122"/>
        <v>通常</v>
      </c>
      <c r="L273" s="892" t="str">
        <f t="shared" si="122"/>
        <v>通常</v>
      </c>
      <c r="M273" s="892" t="str">
        <f t="shared" si="122"/>
        <v>通常</v>
      </c>
      <c r="N273" s="892" t="str">
        <f t="shared" si="122"/>
        <v>通常</v>
      </c>
      <c r="O273" s="892" t="str">
        <f t="shared" si="122"/>
        <v>通常</v>
      </c>
      <c r="P273" s="892" t="str">
        <f t="shared" si="122"/>
        <v>通常</v>
      </c>
      <c r="Q273" s="892" t="str">
        <f t="shared" si="122"/>
        <v>通常</v>
      </c>
      <c r="R273" s="892" t="str">
        <f t="shared" si="122"/>
        <v>通常</v>
      </c>
      <c r="S273" s="892" t="str">
        <f t="shared" si="122"/>
        <v>通常</v>
      </c>
      <c r="T273" s="892" t="str">
        <f t="shared" si="122"/>
        <v>通常</v>
      </c>
      <c r="U273" s="892" t="str">
        <f t="shared" si="122"/>
        <v>通常</v>
      </c>
      <c r="V273" s="892" t="str">
        <f t="shared" si="122"/>
        <v>通常</v>
      </c>
      <c r="W273" s="892" t="str">
        <f t="shared" si="122"/>
        <v>通常</v>
      </c>
      <c r="X273" s="892" t="str">
        <f t="shared" si="122"/>
        <v>通常</v>
      </c>
      <c r="Y273" s="892" t="str">
        <f t="shared" si="122"/>
        <v>通常</v>
      </c>
      <c r="Z273" s="892" t="str">
        <f t="shared" si="122"/>
        <v>通常</v>
      </c>
      <c r="AA273" s="892" t="str">
        <f t="shared" si="122"/>
        <v>通常</v>
      </c>
      <c r="AB273" s="892" t="str">
        <f t="shared" si="122"/>
        <v>通常</v>
      </c>
      <c r="AC273" s="892" t="str">
        <f t="shared" si="122"/>
        <v>通常</v>
      </c>
      <c r="AD273" s="892" t="str">
        <f t="shared" si="122"/>
        <v>通常</v>
      </c>
      <c r="AE273" s="892" t="str">
        <f t="shared" si="122"/>
        <v>通常</v>
      </c>
      <c r="AF273" s="892" t="str">
        <f t="shared" si="122"/>
        <v>通常</v>
      </c>
      <c r="AG273" s="892" t="str">
        <f t="shared" si="122"/>
        <v>通常</v>
      </c>
      <c r="AI273" s="863"/>
      <c r="AJ273" s="861"/>
    </row>
    <row r="274" spans="2:36" ht="13.25" hidden="1" customHeight="1">
      <c r="C274" s="892" t="str">
        <f>IF(C270="","通常実績",C270)</f>
        <v>通常実績</v>
      </c>
      <c r="D274" s="892" t="str">
        <f t="shared" ref="D274:AG274" si="123">IF(D270="","通常実績",D270)</f>
        <v>通常実績</v>
      </c>
      <c r="E274" s="892" t="str">
        <f t="shared" si="123"/>
        <v>通常実績</v>
      </c>
      <c r="F274" s="892" t="str">
        <f t="shared" si="123"/>
        <v>通常実績</v>
      </c>
      <c r="G274" s="892" t="str">
        <f t="shared" si="123"/>
        <v>通常実績</v>
      </c>
      <c r="H274" s="892" t="str">
        <f t="shared" si="123"/>
        <v>通常実績</v>
      </c>
      <c r="I274" s="892" t="str">
        <f t="shared" si="123"/>
        <v>通常実績</v>
      </c>
      <c r="J274" s="892" t="str">
        <f t="shared" si="123"/>
        <v>通常実績</v>
      </c>
      <c r="K274" s="892" t="str">
        <f t="shared" si="123"/>
        <v>通常実績</v>
      </c>
      <c r="L274" s="892" t="str">
        <f t="shared" si="123"/>
        <v>通常実績</v>
      </c>
      <c r="M274" s="892" t="str">
        <f t="shared" si="123"/>
        <v>通常実績</v>
      </c>
      <c r="N274" s="892" t="str">
        <f t="shared" si="123"/>
        <v>通常実績</v>
      </c>
      <c r="O274" s="892" t="str">
        <f t="shared" si="123"/>
        <v>通常実績</v>
      </c>
      <c r="P274" s="892" t="str">
        <f t="shared" si="123"/>
        <v>通常実績</v>
      </c>
      <c r="Q274" s="892" t="str">
        <f t="shared" si="123"/>
        <v>通常実績</v>
      </c>
      <c r="R274" s="892" t="str">
        <f t="shared" si="123"/>
        <v>通常実績</v>
      </c>
      <c r="S274" s="892" t="str">
        <f t="shared" si="123"/>
        <v>通常実績</v>
      </c>
      <c r="T274" s="892" t="str">
        <f t="shared" si="123"/>
        <v>通常実績</v>
      </c>
      <c r="U274" s="892" t="str">
        <f t="shared" si="123"/>
        <v>通常実績</v>
      </c>
      <c r="V274" s="892" t="str">
        <f t="shared" si="123"/>
        <v>通常実績</v>
      </c>
      <c r="W274" s="892" t="str">
        <f t="shared" si="123"/>
        <v>通常実績</v>
      </c>
      <c r="X274" s="892" t="str">
        <f t="shared" si="123"/>
        <v>通常実績</v>
      </c>
      <c r="Y274" s="892" t="str">
        <f t="shared" si="123"/>
        <v>通常実績</v>
      </c>
      <c r="Z274" s="892" t="str">
        <f t="shared" si="123"/>
        <v>通常実績</v>
      </c>
      <c r="AA274" s="892" t="str">
        <f t="shared" si="123"/>
        <v>通常実績</v>
      </c>
      <c r="AB274" s="892" t="str">
        <f t="shared" si="123"/>
        <v>通常実績</v>
      </c>
      <c r="AC274" s="892" t="str">
        <f t="shared" si="123"/>
        <v>通常実績</v>
      </c>
      <c r="AD274" s="892" t="str">
        <f t="shared" si="123"/>
        <v>通常実績</v>
      </c>
      <c r="AE274" s="892" t="str">
        <f t="shared" si="123"/>
        <v>通常実績</v>
      </c>
      <c r="AF274" s="892" t="str">
        <f t="shared" si="123"/>
        <v>通常実績</v>
      </c>
      <c r="AG274" s="892" t="str">
        <f t="shared" si="123"/>
        <v>通常実績</v>
      </c>
      <c r="AI274" s="863"/>
      <c r="AJ274" s="861"/>
    </row>
    <row r="275" spans="2:36" ht="20" customHeight="1"/>
    <row r="276" spans="2:36" ht="13.25" hidden="1" customHeight="1">
      <c r="C276" s="832" t="e">
        <f>YEAR(C279)</f>
        <v>#VALUE!</v>
      </c>
      <c r="D276" s="832" t="e">
        <f>MONTH(C279)</f>
        <v>#VALUE!</v>
      </c>
    </row>
    <row r="277" spans="2:36">
      <c r="B277" s="878" t="s">
        <v>1352</v>
      </c>
      <c r="C277" s="2436" t="e">
        <f>C279</f>
        <v>#VALUE!</v>
      </c>
      <c r="D277" s="2437"/>
      <c r="E277" s="2437"/>
      <c r="F277" s="2437"/>
      <c r="G277" s="2437"/>
      <c r="H277" s="2437"/>
      <c r="I277" s="2437"/>
      <c r="J277" s="2437"/>
      <c r="K277" s="2437"/>
      <c r="L277" s="2437"/>
      <c r="M277" s="2437"/>
      <c r="N277" s="2437"/>
      <c r="O277" s="2437"/>
      <c r="P277" s="2437"/>
      <c r="Q277" s="2437"/>
      <c r="R277" s="2437"/>
      <c r="S277" s="2437"/>
      <c r="T277" s="2437"/>
      <c r="U277" s="2437"/>
      <c r="V277" s="2437"/>
      <c r="W277" s="2437"/>
      <c r="X277" s="2437"/>
      <c r="Y277" s="2437"/>
      <c r="Z277" s="2437"/>
      <c r="AA277" s="2437"/>
      <c r="AB277" s="2437"/>
      <c r="AC277" s="2437"/>
      <c r="AD277" s="2437"/>
      <c r="AE277" s="2437"/>
      <c r="AF277" s="2437"/>
      <c r="AG277" s="2437"/>
      <c r="AH277" s="2437"/>
      <c r="AI277" s="2438"/>
    </row>
    <row r="278" spans="2:36" ht="13.25" hidden="1" customHeight="1">
      <c r="B278" s="893"/>
      <c r="C278" s="854" t="e">
        <f>DATE($C276,$D276,1)</f>
        <v>#VALUE!</v>
      </c>
      <c r="D278" s="854" t="e">
        <f t="shared" ref="D278:AG278" si="124">C278+1</f>
        <v>#VALUE!</v>
      </c>
      <c r="E278" s="854" t="e">
        <f t="shared" si="124"/>
        <v>#VALUE!</v>
      </c>
      <c r="F278" s="854" t="e">
        <f t="shared" si="124"/>
        <v>#VALUE!</v>
      </c>
      <c r="G278" s="854" t="e">
        <f t="shared" si="124"/>
        <v>#VALUE!</v>
      </c>
      <c r="H278" s="854" t="e">
        <f t="shared" si="124"/>
        <v>#VALUE!</v>
      </c>
      <c r="I278" s="854" t="e">
        <f t="shared" si="124"/>
        <v>#VALUE!</v>
      </c>
      <c r="J278" s="854" t="e">
        <f t="shared" si="124"/>
        <v>#VALUE!</v>
      </c>
      <c r="K278" s="854" t="e">
        <f t="shared" si="124"/>
        <v>#VALUE!</v>
      </c>
      <c r="L278" s="854" t="e">
        <f t="shared" si="124"/>
        <v>#VALUE!</v>
      </c>
      <c r="M278" s="854" t="e">
        <f t="shared" si="124"/>
        <v>#VALUE!</v>
      </c>
      <c r="N278" s="854" t="e">
        <f t="shared" si="124"/>
        <v>#VALUE!</v>
      </c>
      <c r="O278" s="854" t="e">
        <f t="shared" si="124"/>
        <v>#VALUE!</v>
      </c>
      <c r="P278" s="854" t="e">
        <f t="shared" si="124"/>
        <v>#VALUE!</v>
      </c>
      <c r="Q278" s="854" t="e">
        <f t="shared" si="124"/>
        <v>#VALUE!</v>
      </c>
      <c r="R278" s="854" t="e">
        <f t="shared" si="124"/>
        <v>#VALUE!</v>
      </c>
      <c r="S278" s="854" t="e">
        <f t="shared" si="124"/>
        <v>#VALUE!</v>
      </c>
      <c r="T278" s="854" t="e">
        <f t="shared" si="124"/>
        <v>#VALUE!</v>
      </c>
      <c r="U278" s="854" t="e">
        <f t="shared" si="124"/>
        <v>#VALUE!</v>
      </c>
      <c r="V278" s="854" t="e">
        <f t="shared" si="124"/>
        <v>#VALUE!</v>
      </c>
      <c r="W278" s="854" t="e">
        <f t="shared" si="124"/>
        <v>#VALUE!</v>
      </c>
      <c r="X278" s="854" t="e">
        <f t="shared" si="124"/>
        <v>#VALUE!</v>
      </c>
      <c r="Y278" s="854" t="e">
        <f t="shared" si="124"/>
        <v>#VALUE!</v>
      </c>
      <c r="Z278" s="854" t="e">
        <f t="shared" si="124"/>
        <v>#VALUE!</v>
      </c>
      <c r="AA278" s="854" t="e">
        <f t="shared" si="124"/>
        <v>#VALUE!</v>
      </c>
      <c r="AB278" s="854" t="e">
        <f t="shared" si="124"/>
        <v>#VALUE!</v>
      </c>
      <c r="AC278" s="854" t="e">
        <f t="shared" si="124"/>
        <v>#VALUE!</v>
      </c>
      <c r="AD278" s="854" t="e">
        <f t="shared" si="124"/>
        <v>#VALUE!</v>
      </c>
      <c r="AE278" s="854" t="e">
        <f t="shared" si="124"/>
        <v>#VALUE!</v>
      </c>
      <c r="AF278" s="854" t="e">
        <f t="shared" si="124"/>
        <v>#VALUE!</v>
      </c>
      <c r="AG278" s="854" t="e">
        <f t="shared" si="124"/>
        <v>#VALUE!</v>
      </c>
      <c r="AH278" s="894"/>
      <c r="AI278" s="895"/>
    </row>
    <row r="279" spans="2:36">
      <c r="B279" s="896" t="s">
        <v>1353</v>
      </c>
      <c r="C279" s="1095" t="e">
        <f>IF(EDATE(C264,1)&gt;$G$8,"",EDATE(C264,1))</f>
        <v>#VALUE!</v>
      </c>
      <c r="D279" s="1091" t="e">
        <f t="shared" ref="D279:AG279" si="125">IF(D278&gt;$G$8,"",IF(C279=EOMONTH(DATE($C276,$D276,1),0),"",IF(C279="","",C279+1)))</f>
        <v>#VALUE!</v>
      </c>
      <c r="E279" s="1091" t="e">
        <f t="shared" si="125"/>
        <v>#VALUE!</v>
      </c>
      <c r="F279" s="1091" t="e">
        <f t="shared" si="125"/>
        <v>#VALUE!</v>
      </c>
      <c r="G279" s="1091" t="e">
        <f t="shared" si="125"/>
        <v>#VALUE!</v>
      </c>
      <c r="H279" s="1091" t="e">
        <f t="shared" si="125"/>
        <v>#VALUE!</v>
      </c>
      <c r="I279" s="1091" t="e">
        <f t="shared" si="125"/>
        <v>#VALUE!</v>
      </c>
      <c r="J279" s="1091" t="e">
        <f t="shared" si="125"/>
        <v>#VALUE!</v>
      </c>
      <c r="K279" s="1091" t="e">
        <f t="shared" si="125"/>
        <v>#VALUE!</v>
      </c>
      <c r="L279" s="1091" t="e">
        <f t="shared" si="125"/>
        <v>#VALUE!</v>
      </c>
      <c r="M279" s="1091" t="e">
        <f t="shared" si="125"/>
        <v>#VALUE!</v>
      </c>
      <c r="N279" s="1091" t="e">
        <f t="shared" si="125"/>
        <v>#VALUE!</v>
      </c>
      <c r="O279" s="1091" t="e">
        <f t="shared" si="125"/>
        <v>#VALUE!</v>
      </c>
      <c r="P279" s="1091" t="e">
        <f t="shared" si="125"/>
        <v>#VALUE!</v>
      </c>
      <c r="Q279" s="1091" t="e">
        <f t="shared" si="125"/>
        <v>#VALUE!</v>
      </c>
      <c r="R279" s="1091" t="e">
        <f t="shared" si="125"/>
        <v>#VALUE!</v>
      </c>
      <c r="S279" s="1091" t="e">
        <f t="shared" si="125"/>
        <v>#VALUE!</v>
      </c>
      <c r="T279" s="1091" t="e">
        <f t="shared" si="125"/>
        <v>#VALUE!</v>
      </c>
      <c r="U279" s="1091" t="e">
        <f t="shared" si="125"/>
        <v>#VALUE!</v>
      </c>
      <c r="V279" s="1091" t="e">
        <f t="shared" si="125"/>
        <v>#VALUE!</v>
      </c>
      <c r="W279" s="1091" t="e">
        <f t="shared" si="125"/>
        <v>#VALUE!</v>
      </c>
      <c r="X279" s="1091" t="e">
        <f t="shared" si="125"/>
        <v>#VALUE!</v>
      </c>
      <c r="Y279" s="1091" t="e">
        <f t="shared" si="125"/>
        <v>#VALUE!</v>
      </c>
      <c r="Z279" s="1091" t="e">
        <f t="shared" si="125"/>
        <v>#VALUE!</v>
      </c>
      <c r="AA279" s="1091" t="e">
        <f t="shared" si="125"/>
        <v>#VALUE!</v>
      </c>
      <c r="AB279" s="1091" t="e">
        <f t="shared" si="125"/>
        <v>#VALUE!</v>
      </c>
      <c r="AC279" s="1091" t="e">
        <f t="shared" si="125"/>
        <v>#VALUE!</v>
      </c>
      <c r="AD279" s="1091" t="e">
        <f t="shared" si="125"/>
        <v>#VALUE!</v>
      </c>
      <c r="AE279" s="1091" t="e">
        <f t="shared" si="125"/>
        <v>#VALUE!</v>
      </c>
      <c r="AF279" s="1091" t="e">
        <f t="shared" si="125"/>
        <v>#VALUE!</v>
      </c>
      <c r="AG279" s="1091" t="e">
        <f t="shared" si="125"/>
        <v>#VALUE!</v>
      </c>
      <c r="AH279" s="855" t="s">
        <v>1372</v>
      </c>
      <c r="AI279" s="856">
        <f>+COUNTIFS(C280:AG280,"土",C284:AG284,"")+COUNTIFS(C280:AG280,"日",C284:AG284,"")</f>
        <v>0</v>
      </c>
    </row>
    <row r="280" spans="2:36">
      <c r="B280" s="852" t="s">
        <v>1355</v>
      </c>
      <c r="C280" s="1092" t="str">
        <f>IFERROR(TEXT(WEEKDAY(+C279),"aaa"),"")</f>
        <v/>
      </c>
      <c r="D280" s="1092" t="str">
        <f t="shared" ref="D280:AG280" si="126">IFERROR(TEXT(WEEKDAY(+D279),"aaa"),"")</f>
        <v/>
      </c>
      <c r="E280" s="1092" t="str">
        <f t="shared" si="126"/>
        <v/>
      </c>
      <c r="F280" s="1092" t="str">
        <f t="shared" si="126"/>
        <v/>
      </c>
      <c r="G280" s="1092" t="str">
        <f t="shared" si="126"/>
        <v/>
      </c>
      <c r="H280" s="1092" t="str">
        <f t="shared" si="126"/>
        <v/>
      </c>
      <c r="I280" s="1092" t="str">
        <f t="shared" si="126"/>
        <v/>
      </c>
      <c r="J280" s="1092" t="str">
        <f t="shared" si="126"/>
        <v/>
      </c>
      <c r="K280" s="1092" t="str">
        <f t="shared" si="126"/>
        <v/>
      </c>
      <c r="L280" s="1092" t="str">
        <f t="shared" si="126"/>
        <v/>
      </c>
      <c r="M280" s="1092" t="str">
        <f t="shared" si="126"/>
        <v/>
      </c>
      <c r="N280" s="1092" t="str">
        <f t="shared" si="126"/>
        <v/>
      </c>
      <c r="O280" s="1092" t="str">
        <f t="shared" si="126"/>
        <v/>
      </c>
      <c r="P280" s="1092" t="str">
        <f t="shared" si="126"/>
        <v/>
      </c>
      <c r="Q280" s="1092" t="str">
        <f t="shared" si="126"/>
        <v/>
      </c>
      <c r="R280" s="1092" t="str">
        <f t="shared" si="126"/>
        <v/>
      </c>
      <c r="S280" s="1092" t="str">
        <f t="shared" si="126"/>
        <v/>
      </c>
      <c r="T280" s="1092" t="str">
        <f t="shared" si="126"/>
        <v/>
      </c>
      <c r="U280" s="1092" t="str">
        <f t="shared" si="126"/>
        <v/>
      </c>
      <c r="V280" s="1092" t="str">
        <f t="shared" si="126"/>
        <v/>
      </c>
      <c r="W280" s="1092" t="str">
        <f t="shared" si="126"/>
        <v/>
      </c>
      <c r="X280" s="1092" t="str">
        <f t="shared" si="126"/>
        <v/>
      </c>
      <c r="Y280" s="1092" t="str">
        <f t="shared" si="126"/>
        <v/>
      </c>
      <c r="Z280" s="1092" t="str">
        <f t="shared" si="126"/>
        <v/>
      </c>
      <c r="AA280" s="1092" t="str">
        <f t="shared" si="126"/>
        <v/>
      </c>
      <c r="AB280" s="1092" t="str">
        <f t="shared" si="126"/>
        <v/>
      </c>
      <c r="AC280" s="1092" t="str">
        <f t="shared" si="126"/>
        <v/>
      </c>
      <c r="AD280" s="1092" t="str">
        <f t="shared" si="126"/>
        <v/>
      </c>
      <c r="AE280" s="1092" t="str">
        <f t="shared" si="126"/>
        <v/>
      </c>
      <c r="AF280" s="1092" t="str">
        <f t="shared" si="126"/>
        <v/>
      </c>
      <c r="AG280" s="1092" t="str">
        <f t="shared" si="126"/>
        <v/>
      </c>
      <c r="AH280" s="855" t="s">
        <v>1356</v>
      </c>
      <c r="AI280" s="856">
        <f>+COUNTIF(C284:AG284,"夏休")+COUNTIF(C284:AG284,"冬休")+COUNTIF(C284:AG284,"中止")</f>
        <v>0</v>
      </c>
    </row>
    <row r="281" spans="2:36" ht="13.5" customHeight="1">
      <c r="B281" s="2427" t="s">
        <v>1357</v>
      </c>
      <c r="C281" s="2439"/>
      <c r="D281" s="2424"/>
      <c r="E281" s="2424"/>
      <c r="F281" s="2424"/>
      <c r="G281" s="2424"/>
      <c r="H281" s="2424"/>
      <c r="I281" s="2424"/>
      <c r="J281" s="2424"/>
      <c r="K281" s="2424"/>
      <c r="L281" s="2424"/>
      <c r="M281" s="2424"/>
      <c r="N281" s="2424"/>
      <c r="O281" s="2424"/>
      <c r="P281" s="2424"/>
      <c r="Q281" s="2424"/>
      <c r="R281" s="2424"/>
      <c r="S281" s="2424"/>
      <c r="T281" s="2424"/>
      <c r="U281" s="2424"/>
      <c r="V281" s="2424"/>
      <c r="W281" s="2424"/>
      <c r="X281" s="2424"/>
      <c r="Y281" s="2424"/>
      <c r="Z281" s="2424"/>
      <c r="AA281" s="2424"/>
      <c r="AB281" s="2424"/>
      <c r="AC281" s="2424"/>
      <c r="AD281" s="2450"/>
      <c r="AE281" s="2450"/>
      <c r="AF281" s="2424"/>
      <c r="AG281" s="2453"/>
      <c r="AH281" s="857" t="s">
        <v>1358</v>
      </c>
      <c r="AI281" s="886">
        <f>COUNT(C279:AG279)-AI280</f>
        <v>0</v>
      </c>
    </row>
    <row r="282" spans="2:36" ht="13.5" customHeight="1">
      <c r="B282" s="2428"/>
      <c r="C282" s="2440"/>
      <c r="D282" s="2425"/>
      <c r="E282" s="2425"/>
      <c r="F282" s="2425"/>
      <c r="G282" s="2425"/>
      <c r="H282" s="2425"/>
      <c r="I282" s="2425"/>
      <c r="J282" s="2425"/>
      <c r="K282" s="2425"/>
      <c r="L282" s="2425"/>
      <c r="M282" s="2425"/>
      <c r="N282" s="2425"/>
      <c r="O282" s="2425"/>
      <c r="P282" s="2425"/>
      <c r="Q282" s="2425"/>
      <c r="R282" s="2425"/>
      <c r="S282" s="2425"/>
      <c r="T282" s="2425"/>
      <c r="U282" s="2425"/>
      <c r="V282" s="2425"/>
      <c r="W282" s="2425"/>
      <c r="X282" s="2425"/>
      <c r="Y282" s="2425"/>
      <c r="Z282" s="2425"/>
      <c r="AA282" s="2425"/>
      <c r="AB282" s="2425"/>
      <c r="AC282" s="2425"/>
      <c r="AD282" s="2451"/>
      <c r="AE282" s="2451"/>
      <c r="AF282" s="2425"/>
      <c r="AG282" s="2454"/>
      <c r="AH282" s="857" t="s">
        <v>1359</v>
      </c>
      <c r="AI282" s="860">
        <f>+COUNTIF(C285:AG285,"休")</f>
        <v>0</v>
      </c>
      <c r="AJ282" s="861" t="e">
        <f>IF(AI283&gt;0.285,"",IF(AI282&lt;AI279,"←計画日数が足りません",""))</f>
        <v>#DIV/0!</v>
      </c>
    </row>
    <row r="283" spans="2:36" ht="13.5" customHeight="1">
      <c r="B283" s="2429"/>
      <c r="C283" s="2441"/>
      <c r="D283" s="2426"/>
      <c r="E283" s="2426"/>
      <c r="F283" s="2426"/>
      <c r="G283" s="2426"/>
      <c r="H283" s="2426"/>
      <c r="I283" s="2426"/>
      <c r="J283" s="2426"/>
      <c r="K283" s="2426"/>
      <c r="L283" s="2426"/>
      <c r="M283" s="2426"/>
      <c r="N283" s="2426"/>
      <c r="O283" s="2426"/>
      <c r="P283" s="2426"/>
      <c r="Q283" s="2426"/>
      <c r="R283" s="2426"/>
      <c r="S283" s="2426"/>
      <c r="T283" s="2426"/>
      <c r="U283" s="2426"/>
      <c r="V283" s="2426"/>
      <c r="W283" s="2426"/>
      <c r="X283" s="2426"/>
      <c r="Y283" s="2426"/>
      <c r="Z283" s="2426"/>
      <c r="AA283" s="2426"/>
      <c r="AB283" s="2426"/>
      <c r="AC283" s="2426"/>
      <c r="AD283" s="2452"/>
      <c r="AE283" s="2452"/>
      <c r="AF283" s="2426"/>
      <c r="AG283" s="2455"/>
      <c r="AH283" s="857" t="s">
        <v>1360</v>
      </c>
      <c r="AI283" s="897" t="e">
        <f>+AI282/AI281</f>
        <v>#DIV/0!</v>
      </c>
    </row>
    <row r="284" spans="2:36">
      <c r="B284" s="864" t="s">
        <v>1361</v>
      </c>
      <c r="C284" s="875"/>
      <c r="D284" s="865"/>
      <c r="E284" s="865"/>
      <c r="F284" s="865"/>
      <c r="G284" s="865"/>
      <c r="H284" s="865"/>
      <c r="I284" s="865"/>
      <c r="J284" s="865"/>
      <c r="K284" s="865"/>
      <c r="L284" s="865"/>
      <c r="M284" s="865"/>
      <c r="N284" s="865"/>
      <c r="O284" s="865"/>
      <c r="P284" s="865"/>
      <c r="Q284" s="865"/>
      <c r="R284" s="865"/>
      <c r="S284" s="865"/>
      <c r="T284" s="865"/>
      <c r="U284" s="865"/>
      <c r="V284" s="865"/>
      <c r="W284" s="865"/>
      <c r="X284" s="865"/>
      <c r="Y284" s="865"/>
      <c r="Z284" s="865"/>
      <c r="AA284" s="865"/>
      <c r="AB284" s="865"/>
      <c r="AC284" s="865"/>
      <c r="AD284" s="887"/>
      <c r="AE284" s="887"/>
      <c r="AF284" s="865"/>
      <c r="AG284" s="888"/>
      <c r="AH284" s="857" t="s">
        <v>1362</v>
      </c>
      <c r="AI284" s="860">
        <f>+COUNTIF(C286:AG286,"*休")</f>
        <v>0</v>
      </c>
    </row>
    <row r="285" spans="2:36">
      <c r="B285" s="852" t="s">
        <v>1364</v>
      </c>
      <c r="C285" s="875"/>
      <c r="D285" s="865"/>
      <c r="E285" s="865"/>
      <c r="F285" s="865"/>
      <c r="G285" s="865"/>
      <c r="H285" s="865"/>
      <c r="I285" s="865"/>
      <c r="J285" s="865"/>
      <c r="K285" s="865"/>
      <c r="L285" s="865"/>
      <c r="M285" s="865"/>
      <c r="N285" s="865"/>
      <c r="O285" s="865"/>
      <c r="P285" s="865"/>
      <c r="Q285" s="865"/>
      <c r="R285" s="865"/>
      <c r="S285" s="865"/>
      <c r="T285" s="865"/>
      <c r="U285" s="865"/>
      <c r="V285" s="865"/>
      <c r="W285" s="865"/>
      <c r="X285" s="865"/>
      <c r="Y285" s="865"/>
      <c r="Z285" s="865"/>
      <c r="AA285" s="865"/>
      <c r="AB285" s="865"/>
      <c r="AC285" s="865"/>
      <c r="AD285" s="865"/>
      <c r="AE285" s="865"/>
      <c r="AF285" s="865"/>
      <c r="AG285" s="889"/>
      <c r="AH285" s="866" t="s">
        <v>1365</v>
      </c>
      <c r="AI285" s="898" t="e">
        <f>+AI284/AI281</f>
        <v>#DIV/0!</v>
      </c>
    </row>
    <row r="286" spans="2:36">
      <c r="B286" s="868" t="s">
        <v>1366</v>
      </c>
      <c r="C286" s="876"/>
      <c r="D286" s="869"/>
      <c r="E286" s="869"/>
      <c r="F286" s="869"/>
      <c r="G286" s="869"/>
      <c r="H286" s="869"/>
      <c r="I286" s="869"/>
      <c r="J286" s="869"/>
      <c r="K286" s="869"/>
      <c r="L286" s="869"/>
      <c r="M286" s="869"/>
      <c r="N286" s="869"/>
      <c r="O286" s="869"/>
      <c r="P286" s="869"/>
      <c r="Q286" s="869"/>
      <c r="R286" s="869"/>
      <c r="S286" s="869"/>
      <c r="T286" s="869"/>
      <c r="U286" s="869"/>
      <c r="V286" s="869"/>
      <c r="W286" s="869"/>
      <c r="X286" s="869"/>
      <c r="Y286" s="869"/>
      <c r="Z286" s="869"/>
      <c r="AA286" s="869"/>
      <c r="AB286" s="869"/>
      <c r="AC286" s="869"/>
      <c r="AD286" s="869"/>
      <c r="AE286" s="869"/>
      <c r="AF286" s="869"/>
      <c r="AG286" s="890"/>
      <c r="AH286" s="891" t="s">
        <v>1373</v>
      </c>
      <c r="AI286" s="871" t="e">
        <f>_xlfn.IFS(AI285&gt;=0.285,"OK",AI279&lt;=AI284,"OK",AI279&gt;AI284,"NG")</f>
        <v>#DIV/0!</v>
      </c>
      <c r="AJ286" s="861" t="e">
        <f>IF(AI286="NG","←月単位未達成","←月単位達成")</f>
        <v>#DIV/0!</v>
      </c>
    </row>
    <row r="287" spans="2:36" ht="13.25" hidden="1" customHeight="1">
      <c r="C287" s="892" t="str">
        <f>IF($C284="","通常",C284)</f>
        <v>通常</v>
      </c>
      <c r="D287" s="892" t="str">
        <f t="shared" ref="D287:AG287" si="127">IF(D284="","通常",D284)</f>
        <v>通常</v>
      </c>
      <c r="E287" s="892" t="str">
        <f t="shared" si="127"/>
        <v>通常</v>
      </c>
      <c r="F287" s="892" t="str">
        <f t="shared" si="127"/>
        <v>通常</v>
      </c>
      <c r="G287" s="892" t="str">
        <f t="shared" si="127"/>
        <v>通常</v>
      </c>
      <c r="H287" s="892" t="str">
        <f t="shared" si="127"/>
        <v>通常</v>
      </c>
      <c r="I287" s="892" t="str">
        <f t="shared" si="127"/>
        <v>通常</v>
      </c>
      <c r="J287" s="892" t="str">
        <f t="shared" si="127"/>
        <v>通常</v>
      </c>
      <c r="K287" s="892" t="str">
        <f t="shared" si="127"/>
        <v>通常</v>
      </c>
      <c r="L287" s="892" t="str">
        <f t="shared" si="127"/>
        <v>通常</v>
      </c>
      <c r="M287" s="892" t="str">
        <f t="shared" si="127"/>
        <v>通常</v>
      </c>
      <c r="N287" s="892" t="str">
        <f t="shared" si="127"/>
        <v>通常</v>
      </c>
      <c r="O287" s="892" t="str">
        <f t="shared" si="127"/>
        <v>通常</v>
      </c>
      <c r="P287" s="892" t="str">
        <f t="shared" si="127"/>
        <v>通常</v>
      </c>
      <c r="Q287" s="892" t="str">
        <f t="shared" si="127"/>
        <v>通常</v>
      </c>
      <c r="R287" s="892" t="str">
        <f t="shared" si="127"/>
        <v>通常</v>
      </c>
      <c r="S287" s="892" t="str">
        <f t="shared" si="127"/>
        <v>通常</v>
      </c>
      <c r="T287" s="892" t="str">
        <f t="shared" si="127"/>
        <v>通常</v>
      </c>
      <c r="U287" s="892" t="str">
        <f t="shared" si="127"/>
        <v>通常</v>
      </c>
      <c r="V287" s="892" t="str">
        <f t="shared" si="127"/>
        <v>通常</v>
      </c>
      <c r="W287" s="892" t="str">
        <f t="shared" si="127"/>
        <v>通常</v>
      </c>
      <c r="X287" s="892" t="str">
        <f t="shared" si="127"/>
        <v>通常</v>
      </c>
      <c r="Y287" s="892" t="str">
        <f t="shared" si="127"/>
        <v>通常</v>
      </c>
      <c r="Z287" s="892" t="str">
        <f t="shared" si="127"/>
        <v>通常</v>
      </c>
      <c r="AA287" s="892" t="str">
        <f t="shared" si="127"/>
        <v>通常</v>
      </c>
      <c r="AB287" s="892" t="str">
        <f t="shared" si="127"/>
        <v>通常</v>
      </c>
      <c r="AC287" s="892" t="str">
        <f t="shared" si="127"/>
        <v>通常</v>
      </c>
      <c r="AD287" s="892" t="str">
        <f t="shared" si="127"/>
        <v>通常</v>
      </c>
      <c r="AE287" s="892" t="str">
        <f t="shared" si="127"/>
        <v>通常</v>
      </c>
      <c r="AF287" s="892" t="str">
        <f t="shared" si="127"/>
        <v>通常</v>
      </c>
      <c r="AG287" s="892" t="str">
        <f t="shared" si="127"/>
        <v>通常</v>
      </c>
      <c r="AI287" s="863"/>
      <c r="AJ287" s="861"/>
    </row>
    <row r="288" spans="2:36" ht="13.25" hidden="1" customHeight="1">
      <c r="C288" s="892" t="str">
        <f>IF(C284="","通常実績",C284)</f>
        <v>通常実績</v>
      </c>
      <c r="D288" s="892" t="str">
        <f t="shared" ref="D288:AG288" si="128">IF(D284="","通常実績",D284)</f>
        <v>通常実績</v>
      </c>
      <c r="E288" s="892" t="str">
        <f t="shared" si="128"/>
        <v>通常実績</v>
      </c>
      <c r="F288" s="892" t="str">
        <f t="shared" si="128"/>
        <v>通常実績</v>
      </c>
      <c r="G288" s="892" t="str">
        <f t="shared" si="128"/>
        <v>通常実績</v>
      </c>
      <c r="H288" s="892" t="str">
        <f t="shared" si="128"/>
        <v>通常実績</v>
      </c>
      <c r="I288" s="892" t="str">
        <f t="shared" si="128"/>
        <v>通常実績</v>
      </c>
      <c r="J288" s="892" t="str">
        <f t="shared" si="128"/>
        <v>通常実績</v>
      </c>
      <c r="K288" s="892" t="str">
        <f t="shared" si="128"/>
        <v>通常実績</v>
      </c>
      <c r="L288" s="892" t="str">
        <f t="shared" si="128"/>
        <v>通常実績</v>
      </c>
      <c r="M288" s="892" t="str">
        <f t="shared" si="128"/>
        <v>通常実績</v>
      </c>
      <c r="N288" s="892" t="str">
        <f t="shared" si="128"/>
        <v>通常実績</v>
      </c>
      <c r="O288" s="892" t="str">
        <f t="shared" si="128"/>
        <v>通常実績</v>
      </c>
      <c r="P288" s="892" t="str">
        <f t="shared" si="128"/>
        <v>通常実績</v>
      </c>
      <c r="Q288" s="892" t="str">
        <f t="shared" si="128"/>
        <v>通常実績</v>
      </c>
      <c r="R288" s="892" t="str">
        <f t="shared" si="128"/>
        <v>通常実績</v>
      </c>
      <c r="S288" s="892" t="str">
        <f t="shared" si="128"/>
        <v>通常実績</v>
      </c>
      <c r="T288" s="892" t="str">
        <f t="shared" si="128"/>
        <v>通常実績</v>
      </c>
      <c r="U288" s="892" t="str">
        <f t="shared" si="128"/>
        <v>通常実績</v>
      </c>
      <c r="V288" s="892" t="str">
        <f t="shared" si="128"/>
        <v>通常実績</v>
      </c>
      <c r="W288" s="892" t="str">
        <f t="shared" si="128"/>
        <v>通常実績</v>
      </c>
      <c r="X288" s="892" t="str">
        <f t="shared" si="128"/>
        <v>通常実績</v>
      </c>
      <c r="Y288" s="892" t="str">
        <f t="shared" si="128"/>
        <v>通常実績</v>
      </c>
      <c r="Z288" s="892" t="str">
        <f t="shared" si="128"/>
        <v>通常実績</v>
      </c>
      <c r="AA288" s="892" t="str">
        <f t="shared" si="128"/>
        <v>通常実績</v>
      </c>
      <c r="AB288" s="892" t="str">
        <f t="shared" si="128"/>
        <v>通常実績</v>
      </c>
      <c r="AC288" s="892" t="str">
        <f t="shared" si="128"/>
        <v>通常実績</v>
      </c>
      <c r="AD288" s="892" t="str">
        <f t="shared" si="128"/>
        <v>通常実績</v>
      </c>
      <c r="AE288" s="892" t="str">
        <f t="shared" si="128"/>
        <v>通常実績</v>
      </c>
      <c r="AF288" s="892" t="str">
        <f t="shared" si="128"/>
        <v>通常実績</v>
      </c>
      <c r="AG288" s="892" t="str">
        <f t="shared" si="128"/>
        <v>通常実績</v>
      </c>
      <c r="AI288" s="863"/>
      <c r="AJ288" s="861"/>
    </row>
    <row r="289" spans="2:36" ht="20" customHeight="1"/>
    <row r="290" spans="2:36" ht="13.25" hidden="1" customHeight="1">
      <c r="C290" s="832" t="e">
        <f>YEAR(C293)</f>
        <v>#VALUE!</v>
      </c>
      <c r="D290" s="832" t="e">
        <f>MONTH(C293)</f>
        <v>#VALUE!</v>
      </c>
    </row>
    <row r="291" spans="2:36">
      <c r="B291" s="878" t="s">
        <v>1352</v>
      </c>
      <c r="C291" s="2436" t="e">
        <f>C293</f>
        <v>#VALUE!</v>
      </c>
      <c r="D291" s="2437"/>
      <c r="E291" s="2437"/>
      <c r="F291" s="2437"/>
      <c r="G291" s="2437"/>
      <c r="H291" s="2437"/>
      <c r="I291" s="2437"/>
      <c r="J291" s="2437"/>
      <c r="K291" s="2437"/>
      <c r="L291" s="2437"/>
      <c r="M291" s="2437"/>
      <c r="N291" s="2437"/>
      <c r="O291" s="2437"/>
      <c r="P291" s="2437"/>
      <c r="Q291" s="2437"/>
      <c r="R291" s="2437"/>
      <c r="S291" s="2437"/>
      <c r="T291" s="2437"/>
      <c r="U291" s="2437"/>
      <c r="V291" s="2437"/>
      <c r="W291" s="2437"/>
      <c r="X291" s="2437"/>
      <c r="Y291" s="2437"/>
      <c r="Z291" s="2437"/>
      <c r="AA291" s="2437"/>
      <c r="AB291" s="2437"/>
      <c r="AC291" s="2437"/>
      <c r="AD291" s="2437"/>
      <c r="AE291" s="2437"/>
      <c r="AF291" s="2437"/>
      <c r="AG291" s="2437"/>
      <c r="AH291" s="2437"/>
      <c r="AI291" s="2438"/>
    </row>
    <row r="292" spans="2:36" ht="13.25" hidden="1" customHeight="1">
      <c r="B292" s="893"/>
      <c r="C292" s="854" t="e">
        <f>DATE($C290,$D290,1)</f>
        <v>#VALUE!</v>
      </c>
      <c r="D292" s="854" t="e">
        <f t="shared" ref="D292:AG292" si="129">C292+1</f>
        <v>#VALUE!</v>
      </c>
      <c r="E292" s="854" t="e">
        <f t="shared" si="129"/>
        <v>#VALUE!</v>
      </c>
      <c r="F292" s="854" t="e">
        <f t="shared" si="129"/>
        <v>#VALUE!</v>
      </c>
      <c r="G292" s="854" t="e">
        <f t="shared" si="129"/>
        <v>#VALUE!</v>
      </c>
      <c r="H292" s="854" t="e">
        <f t="shared" si="129"/>
        <v>#VALUE!</v>
      </c>
      <c r="I292" s="854" t="e">
        <f t="shared" si="129"/>
        <v>#VALUE!</v>
      </c>
      <c r="J292" s="854" t="e">
        <f t="shared" si="129"/>
        <v>#VALUE!</v>
      </c>
      <c r="K292" s="854" t="e">
        <f t="shared" si="129"/>
        <v>#VALUE!</v>
      </c>
      <c r="L292" s="854" t="e">
        <f t="shared" si="129"/>
        <v>#VALUE!</v>
      </c>
      <c r="M292" s="854" t="e">
        <f t="shared" si="129"/>
        <v>#VALUE!</v>
      </c>
      <c r="N292" s="854" t="e">
        <f t="shared" si="129"/>
        <v>#VALUE!</v>
      </c>
      <c r="O292" s="854" t="e">
        <f t="shared" si="129"/>
        <v>#VALUE!</v>
      </c>
      <c r="P292" s="854" t="e">
        <f t="shared" si="129"/>
        <v>#VALUE!</v>
      </c>
      <c r="Q292" s="854" t="e">
        <f t="shared" si="129"/>
        <v>#VALUE!</v>
      </c>
      <c r="R292" s="854" t="e">
        <f t="shared" si="129"/>
        <v>#VALUE!</v>
      </c>
      <c r="S292" s="854" t="e">
        <f t="shared" si="129"/>
        <v>#VALUE!</v>
      </c>
      <c r="T292" s="854" t="e">
        <f t="shared" si="129"/>
        <v>#VALUE!</v>
      </c>
      <c r="U292" s="854" t="e">
        <f t="shared" si="129"/>
        <v>#VALUE!</v>
      </c>
      <c r="V292" s="854" t="e">
        <f t="shared" si="129"/>
        <v>#VALUE!</v>
      </c>
      <c r="W292" s="854" t="e">
        <f t="shared" si="129"/>
        <v>#VALUE!</v>
      </c>
      <c r="X292" s="854" t="e">
        <f t="shared" si="129"/>
        <v>#VALUE!</v>
      </c>
      <c r="Y292" s="854" t="e">
        <f t="shared" si="129"/>
        <v>#VALUE!</v>
      </c>
      <c r="Z292" s="854" t="e">
        <f t="shared" si="129"/>
        <v>#VALUE!</v>
      </c>
      <c r="AA292" s="854" t="e">
        <f t="shared" si="129"/>
        <v>#VALUE!</v>
      </c>
      <c r="AB292" s="854" t="e">
        <f t="shared" si="129"/>
        <v>#VALUE!</v>
      </c>
      <c r="AC292" s="854" t="e">
        <f t="shared" si="129"/>
        <v>#VALUE!</v>
      </c>
      <c r="AD292" s="854" t="e">
        <f t="shared" si="129"/>
        <v>#VALUE!</v>
      </c>
      <c r="AE292" s="854" t="e">
        <f t="shared" si="129"/>
        <v>#VALUE!</v>
      </c>
      <c r="AF292" s="854" t="e">
        <f t="shared" si="129"/>
        <v>#VALUE!</v>
      </c>
      <c r="AG292" s="854" t="e">
        <f t="shared" si="129"/>
        <v>#VALUE!</v>
      </c>
      <c r="AH292" s="894"/>
      <c r="AI292" s="895"/>
    </row>
    <row r="293" spans="2:36">
      <c r="B293" s="896" t="s">
        <v>1353</v>
      </c>
      <c r="C293" s="1095" t="e">
        <f>IF(EDATE(C278,1)&gt;$G$8,"",EDATE(C278,1))</f>
        <v>#VALUE!</v>
      </c>
      <c r="D293" s="1091" t="e">
        <f t="shared" ref="D293:AG293" si="130">IF(D292&gt;$G$8,"",IF(C293=EOMONTH(DATE($C290,$D290,1),0),"",IF(C293="","",C293+1)))</f>
        <v>#VALUE!</v>
      </c>
      <c r="E293" s="1091" t="e">
        <f t="shared" si="130"/>
        <v>#VALUE!</v>
      </c>
      <c r="F293" s="1091" t="e">
        <f t="shared" si="130"/>
        <v>#VALUE!</v>
      </c>
      <c r="G293" s="1091" t="e">
        <f t="shared" si="130"/>
        <v>#VALUE!</v>
      </c>
      <c r="H293" s="1091" t="e">
        <f t="shared" si="130"/>
        <v>#VALUE!</v>
      </c>
      <c r="I293" s="1091" t="e">
        <f t="shared" si="130"/>
        <v>#VALUE!</v>
      </c>
      <c r="J293" s="1091" t="e">
        <f t="shared" si="130"/>
        <v>#VALUE!</v>
      </c>
      <c r="K293" s="1091" t="e">
        <f t="shared" si="130"/>
        <v>#VALUE!</v>
      </c>
      <c r="L293" s="1091" t="e">
        <f t="shared" si="130"/>
        <v>#VALUE!</v>
      </c>
      <c r="M293" s="1091" t="e">
        <f t="shared" si="130"/>
        <v>#VALUE!</v>
      </c>
      <c r="N293" s="1091" t="e">
        <f t="shared" si="130"/>
        <v>#VALUE!</v>
      </c>
      <c r="O293" s="1091" t="e">
        <f t="shared" si="130"/>
        <v>#VALUE!</v>
      </c>
      <c r="P293" s="1091" t="e">
        <f t="shared" si="130"/>
        <v>#VALUE!</v>
      </c>
      <c r="Q293" s="1091" t="e">
        <f t="shared" si="130"/>
        <v>#VALUE!</v>
      </c>
      <c r="R293" s="1091" t="e">
        <f t="shared" si="130"/>
        <v>#VALUE!</v>
      </c>
      <c r="S293" s="1091" t="e">
        <f t="shared" si="130"/>
        <v>#VALUE!</v>
      </c>
      <c r="T293" s="1091" t="e">
        <f t="shared" si="130"/>
        <v>#VALUE!</v>
      </c>
      <c r="U293" s="1091" t="e">
        <f t="shared" si="130"/>
        <v>#VALUE!</v>
      </c>
      <c r="V293" s="1091" t="e">
        <f t="shared" si="130"/>
        <v>#VALUE!</v>
      </c>
      <c r="W293" s="1091" t="e">
        <f t="shared" si="130"/>
        <v>#VALUE!</v>
      </c>
      <c r="X293" s="1091" t="e">
        <f t="shared" si="130"/>
        <v>#VALUE!</v>
      </c>
      <c r="Y293" s="1091" t="e">
        <f t="shared" si="130"/>
        <v>#VALUE!</v>
      </c>
      <c r="Z293" s="1091" t="e">
        <f t="shared" si="130"/>
        <v>#VALUE!</v>
      </c>
      <c r="AA293" s="1091" t="e">
        <f t="shared" si="130"/>
        <v>#VALUE!</v>
      </c>
      <c r="AB293" s="1091" t="e">
        <f t="shared" si="130"/>
        <v>#VALUE!</v>
      </c>
      <c r="AC293" s="1091" t="e">
        <f t="shared" si="130"/>
        <v>#VALUE!</v>
      </c>
      <c r="AD293" s="1091" t="e">
        <f t="shared" si="130"/>
        <v>#VALUE!</v>
      </c>
      <c r="AE293" s="1091" t="e">
        <f t="shared" si="130"/>
        <v>#VALUE!</v>
      </c>
      <c r="AF293" s="1091" t="e">
        <f t="shared" si="130"/>
        <v>#VALUE!</v>
      </c>
      <c r="AG293" s="1091" t="e">
        <f t="shared" si="130"/>
        <v>#VALUE!</v>
      </c>
      <c r="AH293" s="855" t="s">
        <v>1372</v>
      </c>
      <c r="AI293" s="856">
        <f>+COUNTIFS(C294:AG294,"土",C298:AG298,"")+COUNTIFS(C294:AG294,"日",C298:AG298,"")</f>
        <v>0</v>
      </c>
    </row>
    <row r="294" spans="2:36">
      <c r="B294" s="852" t="s">
        <v>1355</v>
      </c>
      <c r="C294" s="1092" t="str">
        <f>IFERROR(TEXT(WEEKDAY(+C293),"aaa"),"")</f>
        <v/>
      </c>
      <c r="D294" s="1092" t="str">
        <f t="shared" ref="D294:AG294" si="131">IFERROR(TEXT(WEEKDAY(+D293),"aaa"),"")</f>
        <v/>
      </c>
      <c r="E294" s="1092" t="str">
        <f t="shared" si="131"/>
        <v/>
      </c>
      <c r="F294" s="1092" t="str">
        <f t="shared" si="131"/>
        <v/>
      </c>
      <c r="G294" s="1092" t="str">
        <f t="shared" si="131"/>
        <v/>
      </c>
      <c r="H294" s="1092" t="str">
        <f t="shared" si="131"/>
        <v/>
      </c>
      <c r="I294" s="1092" t="str">
        <f t="shared" si="131"/>
        <v/>
      </c>
      <c r="J294" s="1092" t="str">
        <f t="shared" si="131"/>
        <v/>
      </c>
      <c r="K294" s="1092" t="str">
        <f t="shared" si="131"/>
        <v/>
      </c>
      <c r="L294" s="1092" t="str">
        <f t="shared" si="131"/>
        <v/>
      </c>
      <c r="M294" s="1092" t="str">
        <f t="shared" si="131"/>
        <v/>
      </c>
      <c r="N294" s="1092" t="str">
        <f t="shared" si="131"/>
        <v/>
      </c>
      <c r="O294" s="1092" t="str">
        <f t="shared" si="131"/>
        <v/>
      </c>
      <c r="P294" s="1092" t="str">
        <f t="shared" si="131"/>
        <v/>
      </c>
      <c r="Q294" s="1092" t="str">
        <f t="shared" si="131"/>
        <v/>
      </c>
      <c r="R294" s="1092" t="str">
        <f t="shared" si="131"/>
        <v/>
      </c>
      <c r="S294" s="1092" t="str">
        <f t="shared" si="131"/>
        <v/>
      </c>
      <c r="T294" s="1092" t="str">
        <f t="shared" si="131"/>
        <v/>
      </c>
      <c r="U294" s="1092" t="str">
        <f t="shared" si="131"/>
        <v/>
      </c>
      <c r="V294" s="1092" t="str">
        <f t="shared" si="131"/>
        <v/>
      </c>
      <c r="W294" s="1092" t="str">
        <f t="shared" si="131"/>
        <v/>
      </c>
      <c r="X294" s="1092" t="str">
        <f t="shared" si="131"/>
        <v/>
      </c>
      <c r="Y294" s="1092" t="str">
        <f t="shared" si="131"/>
        <v/>
      </c>
      <c r="Z294" s="1092" t="str">
        <f t="shared" si="131"/>
        <v/>
      </c>
      <c r="AA294" s="1092" t="str">
        <f t="shared" si="131"/>
        <v/>
      </c>
      <c r="AB294" s="1092" t="str">
        <f t="shared" si="131"/>
        <v/>
      </c>
      <c r="AC294" s="1092" t="str">
        <f t="shared" si="131"/>
        <v/>
      </c>
      <c r="AD294" s="1092" t="str">
        <f t="shared" si="131"/>
        <v/>
      </c>
      <c r="AE294" s="1092" t="str">
        <f t="shared" si="131"/>
        <v/>
      </c>
      <c r="AF294" s="1092" t="str">
        <f t="shared" si="131"/>
        <v/>
      </c>
      <c r="AG294" s="1092" t="str">
        <f t="shared" si="131"/>
        <v/>
      </c>
      <c r="AH294" s="855" t="s">
        <v>1356</v>
      </c>
      <c r="AI294" s="856">
        <f>+COUNTIF(C298:AG298,"夏休")+COUNTIF(C298:AG298,"冬休")+COUNTIF(C298:AG298,"中止")</f>
        <v>3</v>
      </c>
    </row>
    <row r="295" spans="2:36" ht="13.5" customHeight="1">
      <c r="B295" s="2427" t="s">
        <v>1357</v>
      </c>
      <c r="C295" s="2439"/>
      <c r="D295" s="2424"/>
      <c r="E295" s="2424"/>
      <c r="F295" s="2424"/>
      <c r="G295" s="2424"/>
      <c r="H295" s="2424"/>
      <c r="I295" s="2424"/>
      <c r="J295" s="2424"/>
      <c r="K295" s="2424"/>
      <c r="L295" s="2424"/>
      <c r="M295" s="2424"/>
      <c r="N295" s="2424"/>
      <c r="O295" s="2424"/>
      <c r="P295" s="2424"/>
      <c r="Q295" s="2424"/>
      <c r="R295" s="2424"/>
      <c r="S295" s="2424"/>
      <c r="T295" s="2424"/>
      <c r="U295" s="2424"/>
      <c r="V295" s="2424"/>
      <c r="W295" s="2424"/>
      <c r="X295" s="2424"/>
      <c r="Y295" s="2424"/>
      <c r="Z295" s="2424"/>
      <c r="AA295" s="2424"/>
      <c r="AB295" s="2424"/>
      <c r="AC295" s="2424"/>
      <c r="AD295" s="2450"/>
      <c r="AE295" s="2450"/>
      <c r="AF295" s="2424"/>
      <c r="AG295" s="2453"/>
      <c r="AH295" s="857" t="s">
        <v>1358</v>
      </c>
      <c r="AI295" s="886">
        <f>COUNT(C293:AG293)-AI294</f>
        <v>-3</v>
      </c>
    </row>
    <row r="296" spans="2:36" ht="13.5" customHeight="1">
      <c r="B296" s="2428"/>
      <c r="C296" s="2440"/>
      <c r="D296" s="2425"/>
      <c r="E296" s="2425"/>
      <c r="F296" s="2425"/>
      <c r="G296" s="2425"/>
      <c r="H296" s="2425"/>
      <c r="I296" s="2425"/>
      <c r="J296" s="2425"/>
      <c r="K296" s="2425"/>
      <c r="L296" s="2425"/>
      <c r="M296" s="2425"/>
      <c r="N296" s="2425"/>
      <c r="O296" s="2425"/>
      <c r="P296" s="2425"/>
      <c r="Q296" s="2425"/>
      <c r="R296" s="2425"/>
      <c r="S296" s="2425"/>
      <c r="T296" s="2425"/>
      <c r="U296" s="2425"/>
      <c r="V296" s="2425"/>
      <c r="W296" s="2425"/>
      <c r="X296" s="2425"/>
      <c r="Y296" s="2425"/>
      <c r="Z296" s="2425"/>
      <c r="AA296" s="2425"/>
      <c r="AB296" s="2425"/>
      <c r="AC296" s="2425"/>
      <c r="AD296" s="2451"/>
      <c r="AE296" s="2451"/>
      <c r="AF296" s="2425"/>
      <c r="AG296" s="2454"/>
      <c r="AH296" s="857" t="s">
        <v>1359</v>
      </c>
      <c r="AI296" s="860">
        <f>+COUNTIF(C299:AG299,"休")</f>
        <v>0</v>
      </c>
      <c r="AJ296" s="861" t="str">
        <f>IF(AI297&gt;0.285,"",IF(AI296&lt;AI293,"←計画日数が足りません",""))</f>
        <v/>
      </c>
    </row>
    <row r="297" spans="2:36" ht="13.5" customHeight="1">
      <c r="B297" s="2429"/>
      <c r="C297" s="2441"/>
      <c r="D297" s="2426"/>
      <c r="E297" s="2426"/>
      <c r="F297" s="2426"/>
      <c r="G297" s="2426"/>
      <c r="H297" s="2426"/>
      <c r="I297" s="2426"/>
      <c r="J297" s="2426"/>
      <c r="K297" s="2426"/>
      <c r="L297" s="2426"/>
      <c r="M297" s="2426"/>
      <c r="N297" s="2426"/>
      <c r="O297" s="2426"/>
      <c r="P297" s="2426"/>
      <c r="Q297" s="2426"/>
      <c r="R297" s="2426"/>
      <c r="S297" s="2426"/>
      <c r="T297" s="2426"/>
      <c r="U297" s="2426"/>
      <c r="V297" s="2426"/>
      <c r="W297" s="2426"/>
      <c r="X297" s="2426"/>
      <c r="Y297" s="2426"/>
      <c r="Z297" s="2426"/>
      <c r="AA297" s="2426"/>
      <c r="AB297" s="2426"/>
      <c r="AC297" s="2426"/>
      <c r="AD297" s="2452"/>
      <c r="AE297" s="2452"/>
      <c r="AF297" s="2426"/>
      <c r="AG297" s="2455"/>
      <c r="AH297" s="857" t="s">
        <v>1360</v>
      </c>
      <c r="AI297" s="897">
        <f>+AI296/AI295</f>
        <v>0</v>
      </c>
    </row>
    <row r="298" spans="2:36">
      <c r="B298" s="864" t="s">
        <v>1361</v>
      </c>
      <c r="C298" s="875"/>
      <c r="D298" s="865"/>
      <c r="E298" s="865"/>
      <c r="F298" s="865"/>
      <c r="G298" s="865"/>
      <c r="H298" s="865"/>
      <c r="I298" s="865"/>
      <c r="J298" s="865"/>
      <c r="K298" s="865"/>
      <c r="L298" s="865"/>
      <c r="M298" s="865"/>
      <c r="N298" s="865"/>
      <c r="O298" s="865"/>
      <c r="P298" s="865"/>
      <c r="Q298" s="865"/>
      <c r="R298" s="865"/>
      <c r="S298" s="865"/>
      <c r="T298" s="865"/>
      <c r="U298" s="865"/>
      <c r="V298" s="865"/>
      <c r="W298" s="865"/>
      <c r="X298" s="865"/>
      <c r="Y298" s="865"/>
      <c r="Z298" s="865"/>
      <c r="AA298" s="865"/>
      <c r="AB298" s="865"/>
      <c r="AC298" s="865"/>
      <c r="AD298" s="887"/>
      <c r="AE298" s="887" t="s">
        <v>1643</v>
      </c>
      <c r="AF298" s="865" t="s">
        <v>1643</v>
      </c>
      <c r="AG298" s="888" t="s">
        <v>1643</v>
      </c>
      <c r="AH298" s="857" t="s">
        <v>1362</v>
      </c>
      <c r="AI298" s="860">
        <f>+COUNTIF(C300:AG300,"*休")</f>
        <v>0</v>
      </c>
    </row>
    <row r="299" spans="2:36">
      <c r="B299" s="852" t="s">
        <v>1364</v>
      </c>
      <c r="C299" s="875"/>
      <c r="D299" s="865"/>
      <c r="E299" s="865"/>
      <c r="F299" s="865"/>
      <c r="G299" s="865"/>
      <c r="H299" s="865"/>
      <c r="I299" s="865"/>
      <c r="J299" s="865"/>
      <c r="K299" s="865"/>
      <c r="L299" s="865"/>
      <c r="M299" s="865"/>
      <c r="N299" s="865"/>
      <c r="O299" s="865"/>
      <c r="P299" s="865"/>
      <c r="Q299" s="865"/>
      <c r="R299" s="865"/>
      <c r="S299" s="865"/>
      <c r="T299" s="865"/>
      <c r="U299" s="865"/>
      <c r="V299" s="865"/>
      <c r="W299" s="865"/>
      <c r="X299" s="865"/>
      <c r="Y299" s="865"/>
      <c r="Z299" s="865"/>
      <c r="AA299" s="865"/>
      <c r="AB299" s="865"/>
      <c r="AC299" s="865"/>
      <c r="AD299" s="865"/>
      <c r="AE299" s="865"/>
      <c r="AF299" s="865"/>
      <c r="AG299" s="889"/>
      <c r="AH299" s="866" t="s">
        <v>1365</v>
      </c>
      <c r="AI299" s="898">
        <f>+AI298/AI295</f>
        <v>0</v>
      </c>
    </row>
    <row r="300" spans="2:36">
      <c r="B300" s="868" t="s">
        <v>1366</v>
      </c>
      <c r="C300" s="876"/>
      <c r="D300" s="869"/>
      <c r="E300" s="869"/>
      <c r="F300" s="869"/>
      <c r="G300" s="869"/>
      <c r="H300" s="869"/>
      <c r="I300" s="869"/>
      <c r="J300" s="869"/>
      <c r="K300" s="869"/>
      <c r="L300" s="869"/>
      <c r="M300" s="869"/>
      <c r="N300" s="869"/>
      <c r="O300" s="869"/>
      <c r="P300" s="869"/>
      <c r="Q300" s="869"/>
      <c r="R300" s="869"/>
      <c r="S300" s="869"/>
      <c r="T300" s="869"/>
      <c r="U300" s="869"/>
      <c r="V300" s="869"/>
      <c r="W300" s="869"/>
      <c r="X300" s="869"/>
      <c r="Y300" s="869"/>
      <c r="Z300" s="869"/>
      <c r="AA300" s="869"/>
      <c r="AB300" s="869"/>
      <c r="AC300" s="869"/>
      <c r="AD300" s="869"/>
      <c r="AE300" s="869"/>
      <c r="AF300" s="869"/>
      <c r="AG300" s="890"/>
      <c r="AH300" s="891" t="s">
        <v>1373</v>
      </c>
      <c r="AI300" s="871" t="str">
        <f>_xlfn.IFS(AI299&gt;=0.285,"OK",AI293&lt;=AI298,"OK",AI293&gt;AI298,"NG")</f>
        <v>OK</v>
      </c>
      <c r="AJ300" s="861" t="str">
        <f>IF(AI300="NG","←月単位未達成","←月単位達成")</f>
        <v>←月単位達成</v>
      </c>
    </row>
    <row r="301" spans="2:36" hidden="1">
      <c r="C301" s="892" t="str">
        <f>IF($C298="","通常",C298)</f>
        <v>通常</v>
      </c>
      <c r="D301" s="892" t="str">
        <f t="shared" ref="D301:AG301" si="132">IF(D298="","通常",D298)</f>
        <v>通常</v>
      </c>
      <c r="E301" s="892" t="str">
        <f t="shared" si="132"/>
        <v>通常</v>
      </c>
      <c r="F301" s="892" t="str">
        <f t="shared" si="132"/>
        <v>通常</v>
      </c>
      <c r="G301" s="892" t="str">
        <f t="shared" si="132"/>
        <v>通常</v>
      </c>
      <c r="H301" s="892" t="str">
        <f t="shared" si="132"/>
        <v>通常</v>
      </c>
      <c r="I301" s="892" t="str">
        <f t="shared" si="132"/>
        <v>通常</v>
      </c>
      <c r="J301" s="892" t="str">
        <f t="shared" si="132"/>
        <v>通常</v>
      </c>
      <c r="K301" s="892" t="str">
        <f t="shared" si="132"/>
        <v>通常</v>
      </c>
      <c r="L301" s="892" t="str">
        <f t="shared" si="132"/>
        <v>通常</v>
      </c>
      <c r="M301" s="892" t="str">
        <f t="shared" si="132"/>
        <v>通常</v>
      </c>
      <c r="N301" s="892" t="str">
        <f t="shared" si="132"/>
        <v>通常</v>
      </c>
      <c r="O301" s="892" t="str">
        <f t="shared" si="132"/>
        <v>通常</v>
      </c>
      <c r="P301" s="892" t="str">
        <f t="shared" si="132"/>
        <v>通常</v>
      </c>
      <c r="Q301" s="892" t="str">
        <f t="shared" si="132"/>
        <v>通常</v>
      </c>
      <c r="R301" s="892" t="str">
        <f t="shared" si="132"/>
        <v>通常</v>
      </c>
      <c r="S301" s="892" t="str">
        <f t="shared" si="132"/>
        <v>通常</v>
      </c>
      <c r="T301" s="892" t="str">
        <f t="shared" si="132"/>
        <v>通常</v>
      </c>
      <c r="U301" s="892" t="str">
        <f t="shared" si="132"/>
        <v>通常</v>
      </c>
      <c r="V301" s="892" t="str">
        <f t="shared" si="132"/>
        <v>通常</v>
      </c>
      <c r="W301" s="892" t="str">
        <f t="shared" si="132"/>
        <v>通常</v>
      </c>
      <c r="X301" s="892" t="str">
        <f t="shared" si="132"/>
        <v>通常</v>
      </c>
      <c r="Y301" s="892" t="str">
        <f t="shared" si="132"/>
        <v>通常</v>
      </c>
      <c r="Z301" s="892" t="str">
        <f t="shared" si="132"/>
        <v>通常</v>
      </c>
      <c r="AA301" s="892" t="str">
        <f t="shared" si="132"/>
        <v>通常</v>
      </c>
      <c r="AB301" s="892" t="str">
        <f t="shared" si="132"/>
        <v>通常</v>
      </c>
      <c r="AC301" s="892" t="str">
        <f t="shared" si="132"/>
        <v>通常</v>
      </c>
      <c r="AD301" s="892" t="str">
        <f t="shared" si="132"/>
        <v>通常</v>
      </c>
      <c r="AE301" s="892" t="str">
        <f t="shared" si="132"/>
        <v>冬休</v>
      </c>
      <c r="AF301" s="892" t="str">
        <f t="shared" si="132"/>
        <v>冬休</v>
      </c>
      <c r="AG301" s="892" t="str">
        <f t="shared" si="132"/>
        <v>冬休</v>
      </c>
      <c r="AI301" s="863"/>
      <c r="AJ301" s="861"/>
    </row>
    <row r="302" spans="2:36" hidden="1">
      <c r="C302" s="892" t="str">
        <f>IF(C298="","通常実績",C298)</f>
        <v>通常実績</v>
      </c>
      <c r="D302" s="892" t="str">
        <f t="shared" ref="D302:AG302" si="133">IF(D298="","通常実績",D298)</f>
        <v>通常実績</v>
      </c>
      <c r="E302" s="892" t="str">
        <f t="shared" si="133"/>
        <v>通常実績</v>
      </c>
      <c r="F302" s="892" t="str">
        <f t="shared" si="133"/>
        <v>通常実績</v>
      </c>
      <c r="G302" s="892" t="str">
        <f t="shared" si="133"/>
        <v>通常実績</v>
      </c>
      <c r="H302" s="892" t="str">
        <f t="shared" si="133"/>
        <v>通常実績</v>
      </c>
      <c r="I302" s="892" t="str">
        <f t="shared" si="133"/>
        <v>通常実績</v>
      </c>
      <c r="J302" s="892" t="str">
        <f t="shared" si="133"/>
        <v>通常実績</v>
      </c>
      <c r="K302" s="892" t="str">
        <f t="shared" si="133"/>
        <v>通常実績</v>
      </c>
      <c r="L302" s="892" t="str">
        <f t="shared" si="133"/>
        <v>通常実績</v>
      </c>
      <c r="M302" s="892" t="str">
        <f t="shared" si="133"/>
        <v>通常実績</v>
      </c>
      <c r="N302" s="892" t="str">
        <f t="shared" si="133"/>
        <v>通常実績</v>
      </c>
      <c r="O302" s="892" t="str">
        <f t="shared" si="133"/>
        <v>通常実績</v>
      </c>
      <c r="P302" s="892" t="str">
        <f t="shared" si="133"/>
        <v>通常実績</v>
      </c>
      <c r="Q302" s="892" t="str">
        <f t="shared" si="133"/>
        <v>通常実績</v>
      </c>
      <c r="R302" s="892" t="str">
        <f t="shared" si="133"/>
        <v>通常実績</v>
      </c>
      <c r="S302" s="892" t="str">
        <f t="shared" si="133"/>
        <v>通常実績</v>
      </c>
      <c r="T302" s="892" t="str">
        <f t="shared" si="133"/>
        <v>通常実績</v>
      </c>
      <c r="U302" s="892" t="str">
        <f t="shared" si="133"/>
        <v>通常実績</v>
      </c>
      <c r="V302" s="892" t="str">
        <f t="shared" si="133"/>
        <v>通常実績</v>
      </c>
      <c r="W302" s="892" t="str">
        <f t="shared" si="133"/>
        <v>通常実績</v>
      </c>
      <c r="X302" s="892" t="str">
        <f t="shared" si="133"/>
        <v>通常実績</v>
      </c>
      <c r="Y302" s="892" t="str">
        <f t="shared" si="133"/>
        <v>通常実績</v>
      </c>
      <c r="Z302" s="892" t="str">
        <f t="shared" si="133"/>
        <v>通常実績</v>
      </c>
      <c r="AA302" s="892" t="str">
        <f t="shared" si="133"/>
        <v>通常実績</v>
      </c>
      <c r="AB302" s="892" t="str">
        <f t="shared" si="133"/>
        <v>通常実績</v>
      </c>
      <c r="AC302" s="892" t="str">
        <f t="shared" si="133"/>
        <v>通常実績</v>
      </c>
      <c r="AD302" s="892" t="str">
        <f t="shared" si="133"/>
        <v>通常実績</v>
      </c>
      <c r="AE302" s="892" t="str">
        <f t="shared" si="133"/>
        <v>冬休</v>
      </c>
      <c r="AF302" s="892" t="str">
        <f t="shared" si="133"/>
        <v>冬休</v>
      </c>
      <c r="AG302" s="892" t="str">
        <f t="shared" si="133"/>
        <v>冬休</v>
      </c>
      <c r="AI302" s="863"/>
      <c r="AJ302" s="861"/>
    </row>
    <row r="303" spans="2:36" ht="20" customHeight="1"/>
    <row r="304" spans="2:36" hidden="1">
      <c r="C304" s="832" t="e">
        <f>YEAR(C307)</f>
        <v>#VALUE!</v>
      </c>
      <c r="D304" s="832" t="e">
        <f>MONTH(C307)</f>
        <v>#VALUE!</v>
      </c>
    </row>
    <row r="305" spans="2:36">
      <c r="B305" s="878" t="s">
        <v>1352</v>
      </c>
      <c r="C305" s="2436" t="e">
        <f>C307</f>
        <v>#VALUE!</v>
      </c>
      <c r="D305" s="2437"/>
      <c r="E305" s="2437"/>
      <c r="F305" s="2437"/>
      <c r="G305" s="2437"/>
      <c r="H305" s="2437"/>
      <c r="I305" s="2437"/>
      <c r="J305" s="2437"/>
      <c r="K305" s="2437"/>
      <c r="L305" s="2437"/>
      <c r="M305" s="2437"/>
      <c r="N305" s="2437"/>
      <c r="O305" s="2437"/>
      <c r="P305" s="2437"/>
      <c r="Q305" s="2437"/>
      <c r="R305" s="2437"/>
      <c r="S305" s="2437"/>
      <c r="T305" s="2437"/>
      <c r="U305" s="2437"/>
      <c r="V305" s="2437"/>
      <c r="W305" s="2437"/>
      <c r="X305" s="2437"/>
      <c r="Y305" s="2437"/>
      <c r="Z305" s="2437"/>
      <c r="AA305" s="2437"/>
      <c r="AB305" s="2437"/>
      <c r="AC305" s="2437"/>
      <c r="AD305" s="2437"/>
      <c r="AE305" s="2437"/>
      <c r="AF305" s="2437"/>
      <c r="AG305" s="2437"/>
      <c r="AH305" s="2437"/>
      <c r="AI305" s="2438"/>
    </row>
    <row r="306" spans="2:36" hidden="1">
      <c r="B306" s="893"/>
      <c r="C306" s="854" t="e">
        <f>DATE($C304,$D304,1)</f>
        <v>#VALUE!</v>
      </c>
      <c r="D306" s="854" t="e">
        <f t="shared" ref="D306:AG306" si="134">C306+1</f>
        <v>#VALUE!</v>
      </c>
      <c r="E306" s="854" t="e">
        <f t="shared" si="134"/>
        <v>#VALUE!</v>
      </c>
      <c r="F306" s="854" t="e">
        <f t="shared" si="134"/>
        <v>#VALUE!</v>
      </c>
      <c r="G306" s="854" t="e">
        <f t="shared" si="134"/>
        <v>#VALUE!</v>
      </c>
      <c r="H306" s="854" t="e">
        <f t="shared" si="134"/>
        <v>#VALUE!</v>
      </c>
      <c r="I306" s="854" t="e">
        <f t="shared" si="134"/>
        <v>#VALUE!</v>
      </c>
      <c r="J306" s="854" t="e">
        <f t="shared" si="134"/>
        <v>#VALUE!</v>
      </c>
      <c r="K306" s="854" t="e">
        <f t="shared" si="134"/>
        <v>#VALUE!</v>
      </c>
      <c r="L306" s="854" t="e">
        <f t="shared" si="134"/>
        <v>#VALUE!</v>
      </c>
      <c r="M306" s="854" t="e">
        <f t="shared" si="134"/>
        <v>#VALUE!</v>
      </c>
      <c r="N306" s="854" t="e">
        <f t="shared" si="134"/>
        <v>#VALUE!</v>
      </c>
      <c r="O306" s="854" t="e">
        <f t="shared" si="134"/>
        <v>#VALUE!</v>
      </c>
      <c r="P306" s="854" t="e">
        <f t="shared" si="134"/>
        <v>#VALUE!</v>
      </c>
      <c r="Q306" s="854" t="e">
        <f t="shared" si="134"/>
        <v>#VALUE!</v>
      </c>
      <c r="R306" s="854" t="e">
        <f t="shared" si="134"/>
        <v>#VALUE!</v>
      </c>
      <c r="S306" s="854" t="e">
        <f t="shared" si="134"/>
        <v>#VALUE!</v>
      </c>
      <c r="T306" s="854" t="e">
        <f t="shared" si="134"/>
        <v>#VALUE!</v>
      </c>
      <c r="U306" s="854" t="e">
        <f t="shared" si="134"/>
        <v>#VALUE!</v>
      </c>
      <c r="V306" s="854" t="e">
        <f t="shared" si="134"/>
        <v>#VALUE!</v>
      </c>
      <c r="W306" s="854" t="e">
        <f t="shared" si="134"/>
        <v>#VALUE!</v>
      </c>
      <c r="X306" s="854" t="e">
        <f t="shared" si="134"/>
        <v>#VALUE!</v>
      </c>
      <c r="Y306" s="854" t="e">
        <f t="shared" si="134"/>
        <v>#VALUE!</v>
      </c>
      <c r="Z306" s="854" t="e">
        <f t="shared" si="134"/>
        <v>#VALUE!</v>
      </c>
      <c r="AA306" s="854" t="e">
        <f t="shared" si="134"/>
        <v>#VALUE!</v>
      </c>
      <c r="AB306" s="854" t="e">
        <f t="shared" si="134"/>
        <v>#VALUE!</v>
      </c>
      <c r="AC306" s="854" t="e">
        <f t="shared" si="134"/>
        <v>#VALUE!</v>
      </c>
      <c r="AD306" s="854" t="e">
        <f t="shared" si="134"/>
        <v>#VALUE!</v>
      </c>
      <c r="AE306" s="854" t="e">
        <f t="shared" si="134"/>
        <v>#VALUE!</v>
      </c>
      <c r="AF306" s="854" t="e">
        <f t="shared" si="134"/>
        <v>#VALUE!</v>
      </c>
      <c r="AG306" s="854" t="e">
        <f t="shared" si="134"/>
        <v>#VALUE!</v>
      </c>
      <c r="AH306" s="894"/>
      <c r="AI306" s="895"/>
    </row>
    <row r="307" spans="2:36">
      <c r="B307" s="896" t="s">
        <v>1353</v>
      </c>
      <c r="C307" s="1095" t="e">
        <f>IF(EDATE(C292,1)&gt;$G$8,"",EDATE(C292,1))</f>
        <v>#VALUE!</v>
      </c>
      <c r="D307" s="1091" t="e">
        <f t="shared" ref="D307:AG307" si="135">IF(D306&gt;$G$8,"",IF(C307=EOMONTH(DATE($C304,$D304,1),0),"",IF(C307="","",C307+1)))</f>
        <v>#VALUE!</v>
      </c>
      <c r="E307" s="1091" t="e">
        <f t="shared" si="135"/>
        <v>#VALUE!</v>
      </c>
      <c r="F307" s="1091" t="e">
        <f t="shared" si="135"/>
        <v>#VALUE!</v>
      </c>
      <c r="G307" s="1091" t="e">
        <f t="shared" si="135"/>
        <v>#VALUE!</v>
      </c>
      <c r="H307" s="1091" t="e">
        <f t="shared" si="135"/>
        <v>#VALUE!</v>
      </c>
      <c r="I307" s="1091" t="e">
        <f t="shared" si="135"/>
        <v>#VALUE!</v>
      </c>
      <c r="J307" s="1091" t="e">
        <f t="shared" si="135"/>
        <v>#VALUE!</v>
      </c>
      <c r="K307" s="1091" t="e">
        <f t="shared" si="135"/>
        <v>#VALUE!</v>
      </c>
      <c r="L307" s="1091" t="e">
        <f t="shared" si="135"/>
        <v>#VALUE!</v>
      </c>
      <c r="M307" s="1091" t="e">
        <f t="shared" si="135"/>
        <v>#VALUE!</v>
      </c>
      <c r="N307" s="1091" t="e">
        <f t="shared" si="135"/>
        <v>#VALUE!</v>
      </c>
      <c r="O307" s="1091" t="e">
        <f t="shared" si="135"/>
        <v>#VALUE!</v>
      </c>
      <c r="P307" s="1091" t="e">
        <f t="shared" si="135"/>
        <v>#VALUE!</v>
      </c>
      <c r="Q307" s="1091" t="e">
        <f t="shared" si="135"/>
        <v>#VALUE!</v>
      </c>
      <c r="R307" s="1091" t="e">
        <f t="shared" si="135"/>
        <v>#VALUE!</v>
      </c>
      <c r="S307" s="1091" t="e">
        <f t="shared" si="135"/>
        <v>#VALUE!</v>
      </c>
      <c r="T307" s="1091" t="e">
        <f t="shared" si="135"/>
        <v>#VALUE!</v>
      </c>
      <c r="U307" s="1091" t="e">
        <f t="shared" si="135"/>
        <v>#VALUE!</v>
      </c>
      <c r="V307" s="1091" t="e">
        <f t="shared" si="135"/>
        <v>#VALUE!</v>
      </c>
      <c r="W307" s="1091" t="e">
        <f t="shared" si="135"/>
        <v>#VALUE!</v>
      </c>
      <c r="X307" s="1091" t="e">
        <f t="shared" si="135"/>
        <v>#VALUE!</v>
      </c>
      <c r="Y307" s="1091" t="e">
        <f t="shared" si="135"/>
        <v>#VALUE!</v>
      </c>
      <c r="Z307" s="1091" t="e">
        <f t="shared" si="135"/>
        <v>#VALUE!</v>
      </c>
      <c r="AA307" s="1091" t="e">
        <f t="shared" si="135"/>
        <v>#VALUE!</v>
      </c>
      <c r="AB307" s="1091" t="e">
        <f t="shared" si="135"/>
        <v>#VALUE!</v>
      </c>
      <c r="AC307" s="1091" t="e">
        <f t="shared" si="135"/>
        <v>#VALUE!</v>
      </c>
      <c r="AD307" s="1091" t="e">
        <f t="shared" si="135"/>
        <v>#VALUE!</v>
      </c>
      <c r="AE307" s="1091" t="e">
        <f t="shared" si="135"/>
        <v>#VALUE!</v>
      </c>
      <c r="AF307" s="1091" t="e">
        <f t="shared" si="135"/>
        <v>#VALUE!</v>
      </c>
      <c r="AG307" s="1091" t="e">
        <f t="shared" si="135"/>
        <v>#VALUE!</v>
      </c>
      <c r="AH307" s="855" t="s">
        <v>1372</v>
      </c>
      <c r="AI307" s="856">
        <f>+COUNTIFS(C308:AG308,"土",C312:AG312,"")+COUNTIFS(C308:AG308,"日",C312:AG312,"")</f>
        <v>0</v>
      </c>
    </row>
    <row r="308" spans="2:36">
      <c r="B308" s="852" t="s">
        <v>1355</v>
      </c>
      <c r="C308" s="1092" t="str">
        <f>IFERROR(TEXT(WEEKDAY(+C307),"aaa"),"")</f>
        <v/>
      </c>
      <c r="D308" s="1092" t="str">
        <f t="shared" ref="D308:AG308" si="136">IFERROR(TEXT(WEEKDAY(+D307),"aaa"),"")</f>
        <v/>
      </c>
      <c r="E308" s="1092" t="str">
        <f t="shared" si="136"/>
        <v/>
      </c>
      <c r="F308" s="1092" t="str">
        <f t="shared" si="136"/>
        <v/>
      </c>
      <c r="G308" s="1092" t="str">
        <f t="shared" si="136"/>
        <v/>
      </c>
      <c r="H308" s="1092" t="str">
        <f t="shared" si="136"/>
        <v/>
      </c>
      <c r="I308" s="1092" t="str">
        <f t="shared" si="136"/>
        <v/>
      </c>
      <c r="J308" s="1092" t="str">
        <f t="shared" si="136"/>
        <v/>
      </c>
      <c r="K308" s="1092" t="str">
        <f t="shared" si="136"/>
        <v/>
      </c>
      <c r="L308" s="1092" t="str">
        <f t="shared" si="136"/>
        <v/>
      </c>
      <c r="M308" s="1092" t="str">
        <f t="shared" si="136"/>
        <v/>
      </c>
      <c r="N308" s="1092" t="str">
        <f t="shared" si="136"/>
        <v/>
      </c>
      <c r="O308" s="1092" t="str">
        <f t="shared" si="136"/>
        <v/>
      </c>
      <c r="P308" s="1092" t="str">
        <f t="shared" si="136"/>
        <v/>
      </c>
      <c r="Q308" s="1092" t="str">
        <f t="shared" si="136"/>
        <v/>
      </c>
      <c r="R308" s="1092" t="str">
        <f t="shared" si="136"/>
        <v/>
      </c>
      <c r="S308" s="1092" t="str">
        <f t="shared" si="136"/>
        <v/>
      </c>
      <c r="T308" s="1092" t="str">
        <f t="shared" si="136"/>
        <v/>
      </c>
      <c r="U308" s="1092" t="str">
        <f t="shared" si="136"/>
        <v/>
      </c>
      <c r="V308" s="1092" t="str">
        <f t="shared" si="136"/>
        <v/>
      </c>
      <c r="W308" s="1092" t="str">
        <f t="shared" si="136"/>
        <v/>
      </c>
      <c r="X308" s="1092" t="str">
        <f t="shared" si="136"/>
        <v/>
      </c>
      <c r="Y308" s="1092" t="str">
        <f t="shared" si="136"/>
        <v/>
      </c>
      <c r="Z308" s="1092" t="str">
        <f t="shared" si="136"/>
        <v/>
      </c>
      <c r="AA308" s="1092" t="str">
        <f t="shared" si="136"/>
        <v/>
      </c>
      <c r="AB308" s="1092" t="str">
        <f t="shared" si="136"/>
        <v/>
      </c>
      <c r="AC308" s="1092" t="str">
        <f t="shared" si="136"/>
        <v/>
      </c>
      <c r="AD308" s="1092" t="str">
        <f t="shared" si="136"/>
        <v/>
      </c>
      <c r="AE308" s="1092" t="str">
        <f t="shared" si="136"/>
        <v/>
      </c>
      <c r="AF308" s="1092" t="str">
        <f t="shared" si="136"/>
        <v/>
      </c>
      <c r="AG308" s="1092" t="str">
        <f t="shared" si="136"/>
        <v/>
      </c>
      <c r="AH308" s="855" t="s">
        <v>1356</v>
      </c>
      <c r="AI308" s="856">
        <f>+COUNTIF(C312:AG312,"夏休")+COUNTIF(C312:AG312,"冬休")+COUNTIF(C312:AG312,"中止")</f>
        <v>3</v>
      </c>
    </row>
    <row r="309" spans="2:36" ht="13.5" customHeight="1">
      <c r="B309" s="2427" t="s">
        <v>1357</v>
      </c>
      <c r="C309" s="2439"/>
      <c r="D309" s="2424"/>
      <c r="E309" s="2424"/>
      <c r="F309" s="2424"/>
      <c r="G309" s="2424"/>
      <c r="H309" s="2424"/>
      <c r="I309" s="2424"/>
      <c r="J309" s="2424"/>
      <c r="K309" s="2424"/>
      <c r="L309" s="2424"/>
      <c r="M309" s="2424"/>
      <c r="N309" s="2424"/>
      <c r="O309" s="2424"/>
      <c r="P309" s="2424"/>
      <c r="Q309" s="2424"/>
      <c r="R309" s="2424"/>
      <c r="S309" s="2424"/>
      <c r="T309" s="2424"/>
      <c r="U309" s="2424"/>
      <c r="V309" s="2424"/>
      <c r="W309" s="2424"/>
      <c r="X309" s="2424"/>
      <c r="Y309" s="2424"/>
      <c r="Z309" s="2424"/>
      <c r="AA309" s="2424"/>
      <c r="AB309" s="2424"/>
      <c r="AC309" s="2424"/>
      <c r="AD309" s="2450"/>
      <c r="AE309" s="2450"/>
      <c r="AF309" s="2424"/>
      <c r="AG309" s="2453"/>
      <c r="AH309" s="857" t="s">
        <v>1358</v>
      </c>
      <c r="AI309" s="886">
        <f>COUNT(C307:AG307)-AI308</f>
        <v>-3</v>
      </c>
    </row>
    <row r="310" spans="2:36" ht="13.5" customHeight="1">
      <c r="B310" s="2428"/>
      <c r="C310" s="2440"/>
      <c r="D310" s="2425"/>
      <c r="E310" s="2425"/>
      <c r="F310" s="2425"/>
      <c r="G310" s="2425"/>
      <c r="H310" s="2425"/>
      <c r="I310" s="2425"/>
      <c r="J310" s="2425"/>
      <c r="K310" s="2425"/>
      <c r="L310" s="2425"/>
      <c r="M310" s="2425"/>
      <c r="N310" s="2425"/>
      <c r="O310" s="2425"/>
      <c r="P310" s="2425"/>
      <c r="Q310" s="2425"/>
      <c r="R310" s="2425"/>
      <c r="S310" s="2425"/>
      <c r="T310" s="2425"/>
      <c r="U310" s="2425"/>
      <c r="V310" s="2425"/>
      <c r="W310" s="2425"/>
      <c r="X310" s="2425"/>
      <c r="Y310" s="2425"/>
      <c r="Z310" s="2425"/>
      <c r="AA310" s="2425"/>
      <c r="AB310" s="2425"/>
      <c r="AC310" s="2425"/>
      <c r="AD310" s="2451"/>
      <c r="AE310" s="2451"/>
      <c r="AF310" s="2425"/>
      <c r="AG310" s="2454"/>
      <c r="AH310" s="857" t="s">
        <v>1359</v>
      </c>
      <c r="AI310" s="860">
        <f>+COUNTIF(C313:AG313,"休")</f>
        <v>0</v>
      </c>
      <c r="AJ310" s="861" t="str">
        <f>IF(AI311&gt;0.285,"",IF(AI310&lt;AI307,"←計画日数が足りません",""))</f>
        <v/>
      </c>
    </row>
    <row r="311" spans="2:36" ht="13.5" customHeight="1">
      <c r="B311" s="2429"/>
      <c r="C311" s="2441"/>
      <c r="D311" s="2426"/>
      <c r="E311" s="2426"/>
      <c r="F311" s="2426"/>
      <c r="G311" s="2426"/>
      <c r="H311" s="2426"/>
      <c r="I311" s="2426"/>
      <c r="J311" s="2426"/>
      <c r="K311" s="2426"/>
      <c r="L311" s="2426"/>
      <c r="M311" s="2426"/>
      <c r="N311" s="2426"/>
      <c r="O311" s="2426"/>
      <c r="P311" s="2426"/>
      <c r="Q311" s="2426"/>
      <c r="R311" s="2426"/>
      <c r="S311" s="2426"/>
      <c r="T311" s="2426"/>
      <c r="U311" s="2426"/>
      <c r="V311" s="2426"/>
      <c r="W311" s="2426"/>
      <c r="X311" s="2426"/>
      <c r="Y311" s="2426"/>
      <c r="Z311" s="2426"/>
      <c r="AA311" s="2426"/>
      <c r="AB311" s="2426"/>
      <c r="AC311" s="2426"/>
      <c r="AD311" s="2452"/>
      <c r="AE311" s="2452"/>
      <c r="AF311" s="2426"/>
      <c r="AG311" s="2455"/>
      <c r="AH311" s="857" t="s">
        <v>1360</v>
      </c>
      <c r="AI311" s="897">
        <f>+AI310/AI309</f>
        <v>0</v>
      </c>
    </row>
    <row r="312" spans="2:36">
      <c r="B312" s="864" t="s">
        <v>1361</v>
      </c>
      <c r="C312" s="875" t="s">
        <v>1643</v>
      </c>
      <c r="D312" s="865" t="s">
        <v>1643</v>
      </c>
      <c r="E312" s="865" t="s">
        <v>1643</v>
      </c>
      <c r="F312" s="865"/>
      <c r="G312" s="865"/>
      <c r="H312" s="865"/>
      <c r="I312" s="865"/>
      <c r="J312" s="865"/>
      <c r="K312" s="865"/>
      <c r="L312" s="865"/>
      <c r="M312" s="865"/>
      <c r="N312" s="865"/>
      <c r="O312" s="865"/>
      <c r="P312" s="865"/>
      <c r="Q312" s="865"/>
      <c r="R312" s="865"/>
      <c r="S312" s="865"/>
      <c r="T312" s="865"/>
      <c r="U312" s="865"/>
      <c r="V312" s="865"/>
      <c r="W312" s="865"/>
      <c r="X312" s="865"/>
      <c r="Y312" s="865"/>
      <c r="Z312" s="865"/>
      <c r="AA312" s="865"/>
      <c r="AB312" s="865"/>
      <c r="AC312" s="865"/>
      <c r="AD312" s="887"/>
      <c r="AE312" s="887"/>
      <c r="AF312" s="865"/>
      <c r="AG312" s="888"/>
      <c r="AH312" s="857" t="s">
        <v>1362</v>
      </c>
      <c r="AI312" s="860">
        <f>+COUNTIF(C314:AG314,"*休")</f>
        <v>0</v>
      </c>
    </row>
    <row r="313" spans="2:36">
      <c r="B313" s="852" t="s">
        <v>1364</v>
      </c>
      <c r="C313" s="875"/>
      <c r="D313" s="865"/>
      <c r="E313" s="865"/>
      <c r="F313" s="865"/>
      <c r="G313" s="865"/>
      <c r="H313" s="865"/>
      <c r="I313" s="865"/>
      <c r="J313" s="865"/>
      <c r="K313" s="865"/>
      <c r="L313" s="865"/>
      <c r="M313" s="865"/>
      <c r="N313" s="865"/>
      <c r="O313" s="865"/>
      <c r="P313" s="865"/>
      <c r="Q313" s="865"/>
      <c r="R313" s="865"/>
      <c r="S313" s="865"/>
      <c r="T313" s="865"/>
      <c r="U313" s="865"/>
      <c r="V313" s="865"/>
      <c r="W313" s="865"/>
      <c r="X313" s="865"/>
      <c r="Y313" s="865"/>
      <c r="Z313" s="865"/>
      <c r="AA313" s="865"/>
      <c r="AB313" s="865"/>
      <c r="AC313" s="865"/>
      <c r="AD313" s="865"/>
      <c r="AE313" s="865"/>
      <c r="AF313" s="865"/>
      <c r="AG313" s="889"/>
      <c r="AH313" s="866" t="s">
        <v>1365</v>
      </c>
      <c r="AI313" s="898">
        <f>+AI312/AI309</f>
        <v>0</v>
      </c>
    </row>
    <row r="314" spans="2:36">
      <c r="B314" s="868" t="s">
        <v>1366</v>
      </c>
      <c r="C314" s="876"/>
      <c r="D314" s="869"/>
      <c r="E314" s="869"/>
      <c r="F314" s="869"/>
      <c r="G314" s="869"/>
      <c r="H314" s="869"/>
      <c r="I314" s="869"/>
      <c r="J314" s="869"/>
      <c r="K314" s="869"/>
      <c r="L314" s="869"/>
      <c r="M314" s="869"/>
      <c r="N314" s="869"/>
      <c r="O314" s="869"/>
      <c r="P314" s="869"/>
      <c r="Q314" s="869"/>
      <c r="R314" s="869"/>
      <c r="S314" s="869"/>
      <c r="T314" s="869"/>
      <c r="U314" s="869"/>
      <c r="V314" s="869"/>
      <c r="W314" s="869"/>
      <c r="X314" s="869"/>
      <c r="Y314" s="869"/>
      <c r="Z314" s="869"/>
      <c r="AA314" s="869"/>
      <c r="AB314" s="869"/>
      <c r="AC314" s="869"/>
      <c r="AD314" s="869"/>
      <c r="AE314" s="869"/>
      <c r="AF314" s="869"/>
      <c r="AG314" s="890"/>
      <c r="AH314" s="891" t="s">
        <v>1373</v>
      </c>
      <c r="AI314" s="871" t="str">
        <f>_xlfn.IFS(AI313&gt;=0.285,"OK",AI307&lt;=AI312,"OK",AI307&gt;AI312,"NG")</f>
        <v>OK</v>
      </c>
      <c r="AJ314" s="861" t="str">
        <f>IF(AI314="NG","←月単位未達成","←月単位達成")</f>
        <v>←月単位達成</v>
      </c>
    </row>
    <row r="315" spans="2:36" hidden="1">
      <c r="C315" s="892" t="str">
        <f>IF($C312="","通常",C312)</f>
        <v>冬休</v>
      </c>
      <c r="D315" s="892" t="str">
        <f t="shared" ref="D315:AG315" si="137">IF(D312="","通常",D312)</f>
        <v>冬休</v>
      </c>
      <c r="E315" s="892" t="str">
        <f t="shared" si="137"/>
        <v>冬休</v>
      </c>
      <c r="F315" s="892" t="str">
        <f t="shared" si="137"/>
        <v>通常</v>
      </c>
      <c r="G315" s="892" t="str">
        <f t="shared" si="137"/>
        <v>通常</v>
      </c>
      <c r="H315" s="892" t="str">
        <f t="shared" si="137"/>
        <v>通常</v>
      </c>
      <c r="I315" s="892" t="str">
        <f t="shared" si="137"/>
        <v>通常</v>
      </c>
      <c r="J315" s="892" t="str">
        <f t="shared" si="137"/>
        <v>通常</v>
      </c>
      <c r="K315" s="892" t="str">
        <f t="shared" si="137"/>
        <v>通常</v>
      </c>
      <c r="L315" s="892" t="str">
        <f t="shared" si="137"/>
        <v>通常</v>
      </c>
      <c r="M315" s="892" t="str">
        <f t="shared" si="137"/>
        <v>通常</v>
      </c>
      <c r="N315" s="892" t="str">
        <f t="shared" si="137"/>
        <v>通常</v>
      </c>
      <c r="O315" s="892" t="str">
        <f t="shared" si="137"/>
        <v>通常</v>
      </c>
      <c r="P315" s="892" t="str">
        <f t="shared" si="137"/>
        <v>通常</v>
      </c>
      <c r="Q315" s="892" t="str">
        <f t="shared" si="137"/>
        <v>通常</v>
      </c>
      <c r="R315" s="892" t="str">
        <f t="shared" si="137"/>
        <v>通常</v>
      </c>
      <c r="S315" s="892" t="str">
        <f t="shared" si="137"/>
        <v>通常</v>
      </c>
      <c r="T315" s="892" t="str">
        <f t="shared" si="137"/>
        <v>通常</v>
      </c>
      <c r="U315" s="892" t="str">
        <f t="shared" si="137"/>
        <v>通常</v>
      </c>
      <c r="V315" s="892" t="str">
        <f t="shared" si="137"/>
        <v>通常</v>
      </c>
      <c r="W315" s="892" t="str">
        <f t="shared" si="137"/>
        <v>通常</v>
      </c>
      <c r="X315" s="892" t="str">
        <f t="shared" si="137"/>
        <v>通常</v>
      </c>
      <c r="Y315" s="892" t="str">
        <f t="shared" si="137"/>
        <v>通常</v>
      </c>
      <c r="Z315" s="892" t="str">
        <f t="shared" si="137"/>
        <v>通常</v>
      </c>
      <c r="AA315" s="892" t="str">
        <f t="shared" si="137"/>
        <v>通常</v>
      </c>
      <c r="AB315" s="892" t="str">
        <f t="shared" si="137"/>
        <v>通常</v>
      </c>
      <c r="AC315" s="892" t="str">
        <f t="shared" si="137"/>
        <v>通常</v>
      </c>
      <c r="AD315" s="892" t="str">
        <f t="shared" si="137"/>
        <v>通常</v>
      </c>
      <c r="AE315" s="892" t="str">
        <f t="shared" si="137"/>
        <v>通常</v>
      </c>
      <c r="AF315" s="892" t="str">
        <f t="shared" si="137"/>
        <v>通常</v>
      </c>
      <c r="AG315" s="892" t="str">
        <f t="shared" si="137"/>
        <v>通常</v>
      </c>
      <c r="AI315" s="863"/>
      <c r="AJ315" s="861"/>
    </row>
    <row r="316" spans="2:36" hidden="1">
      <c r="C316" s="892" t="str">
        <f>IF(C312="","通常実績",C312)</f>
        <v>冬休</v>
      </c>
      <c r="D316" s="892" t="str">
        <f t="shared" ref="D316:AG316" si="138">IF(D312="","通常実績",D312)</f>
        <v>冬休</v>
      </c>
      <c r="E316" s="892" t="str">
        <f t="shared" si="138"/>
        <v>冬休</v>
      </c>
      <c r="F316" s="892" t="str">
        <f t="shared" si="138"/>
        <v>通常実績</v>
      </c>
      <c r="G316" s="892" t="str">
        <f t="shared" si="138"/>
        <v>通常実績</v>
      </c>
      <c r="H316" s="892" t="str">
        <f t="shared" si="138"/>
        <v>通常実績</v>
      </c>
      <c r="I316" s="892" t="str">
        <f t="shared" si="138"/>
        <v>通常実績</v>
      </c>
      <c r="J316" s="892" t="str">
        <f t="shared" si="138"/>
        <v>通常実績</v>
      </c>
      <c r="K316" s="892" t="str">
        <f t="shared" si="138"/>
        <v>通常実績</v>
      </c>
      <c r="L316" s="892" t="str">
        <f t="shared" si="138"/>
        <v>通常実績</v>
      </c>
      <c r="M316" s="892" t="str">
        <f t="shared" si="138"/>
        <v>通常実績</v>
      </c>
      <c r="N316" s="892" t="str">
        <f t="shared" si="138"/>
        <v>通常実績</v>
      </c>
      <c r="O316" s="892" t="str">
        <f t="shared" si="138"/>
        <v>通常実績</v>
      </c>
      <c r="P316" s="892" t="str">
        <f t="shared" si="138"/>
        <v>通常実績</v>
      </c>
      <c r="Q316" s="892" t="str">
        <f t="shared" si="138"/>
        <v>通常実績</v>
      </c>
      <c r="R316" s="892" t="str">
        <f t="shared" si="138"/>
        <v>通常実績</v>
      </c>
      <c r="S316" s="892" t="str">
        <f t="shared" si="138"/>
        <v>通常実績</v>
      </c>
      <c r="T316" s="892" t="str">
        <f t="shared" si="138"/>
        <v>通常実績</v>
      </c>
      <c r="U316" s="892" t="str">
        <f t="shared" si="138"/>
        <v>通常実績</v>
      </c>
      <c r="V316" s="892" t="str">
        <f t="shared" si="138"/>
        <v>通常実績</v>
      </c>
      <c r="W316" s="892" t="str">
        <f t="shared" si="138"/>
        <v>通常実績</v>
      </c>
      <c r="X316" s="892" t="str">
        <f t="shared" si="138"/>
        <v>通常実績</v>
      </c>
      <c r="Y316" s="892" t="str">
        <f t="shared" si="138"/>
        <v>通常実績</v>
      </c>
      <c r="Z316" s="892" t="str">
        <f t="shared" si="138"/>
        <v>通常実績</v>
      </c>
      <c r="AA316" s="892" t="str">
        <f t="shared" si="138"/>
        <v>通常実績</v>
      </c>
      <c r="AB316" s="892" t="str">
        <f t="shared" si="138"/>
        <v>通常実績</v>
      </c>
      <c r="AC316" s="892" t="str">
        <f t="shared" si="138"/>
        <v>通常実績</v>
      </c>
      <c r="AD316" s="892" t="str">
        <f t="shared" si="138"/>
        <v>通常実績</v>
      </c>
      <c r="AE316" s="892" t="str">
        <f t="shared" si="138"/>
        <v>通常実績</v>
      </c>
      <c r="AF316" s="892" t="str">
        <f t="shared" si="138"/>
        <v>通常実績</v>
      </c>
      <c r="AG316" s="892" t="str">
        <f t="shared" si="138"/>
        <v>通常実績</v>
      </c>
      <c r="AI316" s="863"/>
      <c r="AJ316" s="861"/>
    </row>
    <row r="317" spans="2:36" ht="20" customHeight="1"/>
    <row r="318" spans="2:36" hidden="1">
      <c r="C318" s="832" t="e">
        <f>YEAR(C321)</f>
        <v>#VALUE!</v>
      </c>
      <c r="D318" s="832" t="e">
        <f>MONTH(C321)</f>
        <v>#VALUE!</v>
      </c>
    </row>
    <row r="319" spans="2:36">
      <c r="B319" s="878" t="s">
        <v>1352</v>
      </c>
      <c r="C319" s="2436" t="e">
        <f>C321</f>
        <v>#VALUE!</v>
      </c>
      <c r="D319" s="2437"/>
      <c r="E319" s="2437"/>
      <c r="F319" s="2437"/>
      <c r="G319" s="2437"/>
      <c r="H319" s="2437"/>
      <c r="I319" s="2437"/>
      <c r="J319" s="2437"/>
      <c r="K319" s="2437"/>
      <c r="L319" s="2437"/>
      <c r="M319" s="2437"/>
      <c r="N319" s="2437"/>
      <c r="O319" s="2437"/>
      <c r="P319" s="2437"/>
      <c r="Q319" s="2437"/>
      <c r="R319" s="2437"/>
      <c r="S319" s="2437"/>
      <c r="T319" s="2437"/>
      <c r="U319" s="2437"/>
      <c r="V319" s="2437"/>
      <c r="W319" s="2437"/>
      <c r="X319" s="2437"/>
      <c r="Y319" s="2437"/>
      <c r="Z319" s="2437"/>
      <c r="AA319" s="2437"/>
      <c r="AB319" s="2437"/>
      <c r="AC319" s="2437"/>
      <c r="AD319" s="2437"/>
      <c r="AE319" s="2437"/>
      <c r="AF319" s="2437"/>
      <c r="AG319" s="2437"/>
      <c r="AH319" s="2437"/>
      <c r="AI319" s="2438"/>
    </row>
    <row r="320" spans="2:36" hidden="1">
      <c r="B320" s="893"/>
      <c r="C320" s="854" t="e">
        <f>DATE($C318,$D318,1)</f>
        <v>#VALUE!</v>
      </c>
      <c r="D320" s="854" t="e">
        <f t="shared" ref="D320:AG320" si="139">C320+1</f>
        <v>#VALUE!</v>
      </c>
      <c r="E320" s="854" t="e">
        <f t="shared" si="139"/>
        <v>#VALUE!</v>
      </c>
      <c r="F320" s="854" t="e">
        <f t="shared" si="139"/>
        <v>#VALUE!</v>
      </c>
      <c r="G320" s="854" t="e">
        <f t="shared" si="139"/>
        <v>#VALUE!</v>
      </c>
      <c r="H320" s="854" t="e">
        <f t="shared" si="139"/>
        <v>#VALUE!</v>
      </c>
      <c r="I320" s="854" t="e">
        <f t="shared" si="139"/>
        <v>#VALUE!</v>
      </c>
      <c r="J320" s="854" t="e">
        <f t="shared" si="139"/>
        <v>#VALUE!</v>
      </c>
      <c r="K320" s="854" t="e">
        <f t="shared" si="139"/>
        <v>#VALUE!</v>
      </c>
      <c r="L320" s="854" t="e">
        <f t="shared" si="139"/>
        <v>#VALUE!</v>
      </c>
      <c r="M320" s="854" t="e">
        <f t="shared" si="139"/>
        <v>#VALUE!</v>
      </c>
      <c r="N320" s="854" t="e">
        <f t="shared" si="139"/>
        <v>#VALUE!</v>
      </c>
      <c r="O320" s="854" t="e">
        <f t="shared" si="139"/>
        <v>#VALUE!</v>
      </c>
      <c r="P320" s="854" t="e">
        <f t="shared" si="139"/>
        <v>#VALUE!</v>
      </c>
      <c r="Q320" s="854" t="e">
        <f t="shared" si="139"/>
        <v>#VALUE!</v>
      </c>
      <c r="R320" s="854" t="e">
        <f t="shared" si="139"/>
        <v>#VALUE!</v>
      </c>
      <c r="S320" s="854" t="e">
        <f t="shared" si="139"/>
        <v>#VALUE!</v>
      </c>
      <c r="T320" s="854" t="e">
        <f t="shared" si="139"/>
        <v>#VALUE!</v>
      </c>
      <c r="U320" s="854" t="e">
        <f t="shared" si="139"/>
        <v>#VALUE!</v>
      </c>
      <c r="V320" s="854" t="e">
        <f t="shared" si="139"/>
        <v>#VALUE!</v>
      </c>
      <c r="W320" s="854" t="e">
        <f t="shared" si="139"/>
        <v>#VALUE!</v>
      </c>
      <c r="X320" s="854" t="e">
        <f t="shared" si="139"/>
        <v>#VALUE!</v>
      </c>
      <c r="Y320" s="854" t="e">
        <f t="shared" si="139"/>
        <v>#VALUE!</v>
      </c>
      <c r="Z320" s="854" t="e">
        <f t="shared" si="139"/>
        <v>#VALUE!</v>
      </c>
      <c r="AA320" s="854" t="e">
        <f t="shared" si="139"/>
        <v>#VALUE!</v>
      </c>
      <c r="AB320" s="854" t="e">
        <f t="shared" si="139"/>
        <v>#VALUE!</v>
      </c>
      <c r="AC320" s="854" t="e">
        <f t="shared" si="139"/>
        <v>#VALUE!</v>
      </c>
      <c r="AD320" s="854" t="e">
        <f t="shared" si="139"/>
        <v>#VALUE!</v>
      </c>
      <c r="AE320" s="854" t="e">
        <f t="shared" si="139"/>
        <v>#VALUE!</v>
      </c>
      <c r="AF320" s="854" t="e">
        <f t="shared" si="139"/>
        <v>#VALUE!</v>
      </c>
      <c r="AG320" s="854" t="e">
        <f t="shared" si="139"/>
        <v>#VALUE!</v>
      </c>
      <c r="AH320" s="894"/>
      <c r="AI320" s="895"/>
    </row>
    <row r="321" spans="2:36">
      <c r="B321" s="896" t="s">
        <v>1353</v>
      </c>
      <c r="C321" s="1095" t="e">
        <f>IF(EDATE(C306,1)&gt;$G$8,"",EDATE(C306,1))</f>
        <v>#VALUE!</v>
      </c>
      <c r="D321" s="1091" t="e">
        <f t="shared" ref="D321:AG321" si="140">IF(D320&gt;$G$8,"",IF(C321=EOMONTH(DATE($C318,$D318,1),0),"",IF(C321="","",C321+1)))</f>
        <v>#VALUE!</v>
      </c>
      <c r="E321" s="1091" t="e">
        <f t="shared" si="140"/>
        <v>#VALUE!</v>
      </c>
      <c r="F321" s="1091" t="e">
        <f t="shared" si="140"/>
        <v>#VALUE!</v>
      </c>
      <c r="G321" s="1091" t="e">
        <f t="shared" si="140"/>
        <v>#VALUE!</v>
      </c>
      <c r="H321" s="1091" t="e">
        <f t="shared" si="140"/>
        <v>#VALUE!</v>
      </c>
      <c r="I321" s="1091" t="e">
        <f t="shared" si="140"/>
        <v>#VALUE!</v>
      </c>
      <c r="J321" s="1091" t="e">
        <f t="shared" si="140"/>
        <v>#VALUE!</v>
      </c>
      <c r="K321" s="1091" t="e">
        <f t="shared" si="140"/>
        <v>#VALUE!</v>
      </c>
      <c r="L321" s="1091" t="e">
        <f t="shared" si="140"/>
        <v>#VALUE!</v>
      </c>
      <c r="M321" s="1091" t="e">
        <f t="shared" si="140"/>
        <v>#VALUE!</v>
      </c>
      <c r="N321" s="1091" t="e">
        <f t="shared" si="140"/>
        <v>#VALUE!</v>
      </c>
      <c r="O321" s="1091" t="e">
        <f t="shared" si="140"/>
        <v>#VALUE!</v>
      </c>
      <c r="P321" s="1091" t="e">
        <f t="shared" si="140"/>
        <v>#VALUE!</v>
      </c>
      <c r="Q321" s="1091" t="e">
        <f t="shared" si="140"/>
        <v>#VALUE!</v>
      </c>
      <c r="R321" s="1091" t="e">
        <f t="shared" si="140"/>
        <v>#VALUE!</v>
      </c>
      <c r="S321" s="1091" t="e">
        <f t="shared" si="140"/>
        <v>#VALUE!</v>
      </c>
      <c r="T321" s="1091" t="e">
        <f t="shared" si="140"/>
        <v>#VALUE!</v>
      </c>
      <c r="U321" s="1091" t="e">
        <f t="shared" si="140"/>
        <v>#VALUE!</v>
      </c>
      <c r="V321" s="1091" t="e">
        <f t="shared" si="140"/>
        <v>#VALUE!</v>
      </c>
      <c r="W321" s="1091" t="e">
        <f t="shared" si="140"/>
        <v>#VALUE!</v>
      </c>
      <c r="X321" s="1091" t="e">
        <f t="shared" si="140"/>
        <v>#VALUE!</v>
      </c>
      <c r="Y321" s="1091" t="e">
        <f t="shared" si="140"/>
        <v>#VALUE!</v>
      </c>
      <c r="Z321" s="1091" t="e">
        <f t="shared" si="140"/>
        <v>#VALUE!</v>
      </c>
      <c r="AA321" s="1091" t="e">
        <f t="shared" si="140"/>
        <v>#VALUE!</v>
      </c>
      <c r="AB321" s="1091" t="e">
        <f t="shared" si="140"/>
        <v>#VALUE!</v>
      </c>
      <c r="AC321" s="1091" t="e">
        <f t="shared" si="140"/>
        <v>#VALUE!</v>
      </c>
      <c r="AD321" s="1091" t="e">
        <f t="shared" si="140"/>
        <v>#VALUE!</v>
      </c>
      <c r="AE321" s="1091" t="e">
        <f t="shared" si="140"/>
        <v>#VALUE!</v>
      </c>
      <c r="AF321" s="1091" t="e">
        <f t="shared" si="140"/>
        <v>#VALUE!</v>
      </c>
      <c r="AG321" s="1091" t="e">
        <f t="shared" si="140"/>
        <v>#VALUE!</v>
      </c>
      <c r="AH321" s="855" t="s">
        <v>1372</v>
      </c>
      <c r="AI321" s="856">
        <f>+COUNTIFS(C322:AG322,"土",C326:AG326,"")+COUNTIFS(C322:AG322,"日",C326:AG326,"")</f>
        <v>0</v>
      </c>
    </row>
    <row r="322" spans="2:36">
      <c r="B322" s="852" t="s">
        <v>1355</v>
      </c>
      <c r="C322" s="1092" t="str">
        <f>IFERROR(TEXT(WEEKDAY(+C321),"aaa"),"")</f>
        <v/>
      </c>
      <c r="D322" s="1092" t="str">
        <f t="shared" ref="D322:AG322" si="141">IFERROR(TEXT(WEEKDAY(+D321),"aaa"),"")</f>
        <v/>
      </c>
      <c r="E322" s="1092" t="str">
        <f t="shared" si="141"/>
        <v/>
      </c>
      <c r="F322" s="1092" t="str">
        <f t="shared" si="141"/>
        <v/>
      </c>
      <c r="G322" s="1092" t="str">
        <f t="shared" si="141"/>
        <v/>
      </c>
      <c r="H322" s="1092" t="str">
        <f t="shared" si="141"/>
        <v/>
      </c>
      <c r="I322" s="1092" t="str">
        <f t="shared" si="141"/>
        <v/>
      </c>
      <c r="J322" s="1092" t="str">
        <f t="shared" si="141"/>
        <v/>
      </c>
      <c r="K322" s="1092" t="str">
        <f t="shared" si="141"/>
        <v/>
      </c>
      <c r="L322" s="1092" t="str">
        <f t="shared" si="141"/>
        <v/>
      </c>
      <c r="M322" s="1092" t="str">
        <f t="shared" si="141"/>
        <v/>
      </c>
      <c r="N322" s="1092" t="str">
        <f t="shared" si="141"/>
        <v/>
      </c>
      <c r="O322" s="1092" t="str">
        <f t="shared" si="141"/>
        <v/>
      </c>
      <c r="P322" s="1092" t="str">
        <f t="shared" si="141"/>
        <v/>
      </c>
      <c r="Q322" s="1092" t="str">
        <f t="shared" si="141"/>
        <v/>
      </c>
      <c r="R322" s="1092" t="str">
        <f t="shared" si="141"/>
        <v/>
      </c>
      <c r="S322" s="1092" t="str">
        <f t="shared" si="141"/>
        <v/>
      </c>
      <c r="T322" s="1092" t="str">
        <f t="shared" si="141"/>
        <v/>
      </c>
      <c r="U322" s="1092" t="str">
        <f t="shared" si="141"/>
        <v/>
      </c>
      <c r="V322" s="1092" t="str">
        <f t="shared" si="141"/>
        <v/>
      </c>
      <c r="W322" s="1092" t="str">
        <f t="shared" si="141"/>
        <v/>
      </c>
      <c r="X322" s="1092" t="str">
        <f t="shared" si="141"/>
        <v/>
      </c>
      <c r="Y322" s="1092" t="str">
        <f t="shared" si="141"/>
        <v/>
      </c>
      <c r="Z322" s="1092" t="str">
        <f t="shared" si="141"/>
        <v/>
      </c>
      <c r="AA322" s="1092" t="str">
        <f t="shared" si="141"/>
        <v/>
      </c>
      <c r="AB322" s="1092" t="str">
        <f t="shared" si="141"/>
        <v/>
      </c>
      <c r="AC322" s="1092" t="str">
        <f t="shared" si="141"/>
        <v/>
      </c>
      <c r="AD322" s="1092" t="str">
        <f t="shared" si="141"/>
        <v/>
      </c>
      <c r="AE322" s="1092" t="str">
        <f t="shared" si="141"/>
        <v/>
      </c>
      <c r="AF322" s="1092" t="str">
        <f t="shared" si="141"/>
        <v/>
      </c>
      <c r="AG322" s="1092" t="str">
        <f t="shared" si="141"/>
        <v/>
      </c>
      <c r="AH322" s="855" t="s">
        <v>1356</v>
      </c>
      <c r="AI322" s="856">
        <f>+COUNTIF(C326:AG326,"夏休")+COUNTIF(C326:AG326,"冬休")+COUNTIF(C326:AG326,"中止")</f>
        <v>0</v>
      </c>
    </row>
    <row r="323" spans="2:36" ht="13.5" customHeight="1">
      <c r="B323" s="2427" t="s">
        <v>1357</v>
      </c>
      <c r="C323" s="2439"/>
      <c r="D323" s="2424"/>
      <c r="E323" s="2424"/>
      <c r="F323" s="2424"/>
      <c r="G323" s="2424"/>
      <c r="H323" s="2424"/>
      <c r="I323" s="2424"/>
      <c r="J323" s="2424"/>
      <c r="K323" s="2424"/>
      <c r="L323" s="2424"/>
      <c r="M323" s="2424"/>
      <c r="N323" s="2424"/>
      <c r="O323" s="2424"/>
      <c r="P323" s="2424"/>
      <c r="Q323" s="2424"/>
      <c r="R323" s="2424"/>
      <c r="S323" s="2424"/>
      <c r="T323" s="2424"/>
      <c r="U323" s="2424"/>
      <c r="V323" s="2424"/>
      <c r="W323" s="2424"/>
      <c r="X323" s="2424"/>
      <c r="Y323" s="2424"/>
      <c r="Z323" s="2424"/>
      <c r="AA323" s="2424"/>
      <c r="AB323" s="2424"/>
      <c r="AC323" s="2424"/>
      <c r="AD323" s="2450"/>
      <c r="AE323" s="2450"/>
      <c r="AF323" s="2424"/>
      <c r="AG323" s="2453"/>
      <c r="AH323" s="857" t="s">
        <v>1358</v>
      </c>
      <c r="AI323" s="886">
        <f>COUNT(C321:AG321)-AI322</f>
        <v>0</v>
      </c>
    </row>
    <row r="324" spans="2:36" ht="13.5" customHeight="1">
      <c r="B324" s="2428"/>
      <c r="C324" s="2440"/>
      <c r="D324" s="2425"/>
      <c r="E324" s="2425"/>
      <c r="F324" s="2425"/>
      <c r="G324" s="2425"/>
      <c r="H324" s="2425"/>
      <c r="I324" s="2425"/>
      <c r="J324" s="2425"/>
      <c r="K324" s="2425"/>
      <c r="L324" s="2425"/>
      <c r="M324" s="2425"/>
      <c r="N324" s="2425"/>
      <c r="O324" s="2425"/>
      <c r="P324" s="2425"/>
      <c r="Q324" s="2425"/>
      <c r="R324" s="2425"/>
      <c r="S324" s="2425"/>
      <c r="T324" s="2425"/>
      <c r="U324" s="2425"/>
      <c r="V324" s="2425"/>
      <c r="W324" s="2425"/>
      <c r="X324" s="2425"/>
      <c r="Y324" s="2425"/>
      <c r="Z324" s="2425"/>
      <c r="AA324" s="2425"/>
      <c r="AB324" s="2425"/>
      <c r="AC324" s="2425"/>
      <c r="AD324" s="2451"/>
      <c r="AE324" s="2451"/>
      <c r="AF324" s="2425"/>
      <c r="AG324" s="2454"/>
      <c r="AH324" s="857" t="s">
        <v>1359</v>
      </c>
      <c r="AI324" s="860">
        <f>+COUNTIF(C327:AG327,"休")</f>
        <v>0</v>
      </c>
      <c r="AJ324" s="861" t="e">
        <f>IF(AI325&gt;0.285,"",IF(AI324&lt;AI321,"←計画日数が足りません",""))</f>
        <v>#DIV/0!</v>
      </c>
    </row>
    <row r="325" spans="2:36" ht="13.5" customHeight="1">
      <c r="B325" s="2429"/>
      <c r="C325" s="2441"/>
      <c r="D325" s="2426"/>
      <c r="E325" s="2426"/>
      <c r="F325" s="2426"/>
      <c r="G325" s="2426"/>
      <c r="H325" s="2426"/>
      <c r="I325" s="2426"/>
      <c r="J325" s="2426"/>
      <c r="K325" s="2426"/>
      <c r="L325" s="2426"/>
      <c r="M325" s="2426"/>
      <c r="N325" s="2426"/>
      <c r="O325" s="2426"/>
      <c r="P325" s="2426"/>
      <c r="Q325" s="2426"/>
      <c r="R325" s="2426"/>
      <c r="S325" s="2426"/>
      <c r="T325" s="2426"/>
      <c r="U325" s="2426"/>
      <c r="V325" s="2426"/>
      <c r="W325" s="2426"/>
      <c r="X325" s="2426"/>
      <c r="Y325" s="2426"/>
      <c r="Z325" s="2426"/>
      <c r="AA325" s="2426"/>
      <c r="AB325" s="2426"/>
      <c r="AC325" s="2426"/>
      <c r="AD325" s="2452"/>
      <c r="AE325" s="2452"/>
      <c r="AF325" s="2426"/>
      <c r="AG325" s="2455"/>
      <c r="AH325" s="857" t="s">
        <v>1360</v>
      </c>
      <c r="AI325" s="897" t="e">
        <f>+AI324/AI323</f>
        <v>#DIV/0!</v>
      </c>
    </row>
    <row r="326" spans="2:36">
      <c r="B326" s="864" t="s">
        <v>1361</v>
      </c>
      <c r="C326" s="875"/>
      <c r="D326" s="865"/>
      <c r="E326" s="865"/>
      <c r="F326" s="865"/>
      <c r="G326" s="865"/>
      <c r="H326" s="865"/>
      <c r="I326" s="865"/>
      <c r="J326" s="865"/>
      <c r="K326" s="865"/>
      <c r="L326" s="865"/>
      <c r="M326" s="865"/>
      <c r="N326" s="865"/>
      <c r="O326" s="865"/>
      <c r="P326" s="865"/>
      <c r="Q326" s="865"/>
      <c r="R326" s="865"/>
      <c r="S326" s="865"/>
      <c r="T326" s="865"/>
      <c r="U326" s="865"/>
      <c r="V326" s="865"/>
      <c r="W326" s="865"/>
      <c r="X326" s="865"/>
      <c r="Y326" s="865"/>
      <c r="Z326" s="865"/>
      <c r="AA326" s="865"/>
      <c r="AB326" s="865"/>
      <c r="AC326" s="865"/>
      <c r="AD326" s="887"/>
      <c r="AE326" s="887"/>
      <c r="AF326" s="865"/>
      <c r="AG326" s="888"/>
      <c r="AH326" s="857" t="s">
        <v>1362</v>
      </c>
      <c r="AI326" s="860">
        <f>+COUNTIF(C328:AG328,"*休")</f>
        <v>0</v>
      </c>
    </row>
    <row r="327" spans="2:36">
      <c r="B327" s="852" t="s">
        <v>1364</v>
      </c>
      <c r="C327" s="875"/>
      <c r="D327" s="865"/>
      <c r="E327" s="865"/>
      <c r="F327" s="865"/>
      <c r="G327" s="865"/>
      <c r="H327" s="865"/>
      <c r="I327" s="865"/>
      <c r="J327" s="865"/>
      <c r="K327" s="865"/>
      <c r="L327" s="865"/>
      <c r="M327" s="865"/>
      <c r="N327" s="865"/>
      <c r="O327" s="865"/>
      <c r="P327" s="865"/>
      <c r="Q327" s="865"/>
      <c r="R327" s="865"/>
      <c r="S327" s="865"/>
      <c r="T327" s="865"/>
      <c r="U327" s="865"/>
      <c r="V327" s="865"/>
      <c r="W327" s="865"/>
      <c r="X327" s="865"/>
      <c r="Y327" s="865"/>
      <c r="Z327" s="865"/>
      <c r="AA327" s="865"/>
      <c r="AB327" s="865"/>
      <c r="AC327" s="865"/>
      <c r="AD327" s="865"/>
      <c r="AE327" s="865"/>
      <c r="AF327" s="865"/>
      <c r="AG327" s="889"/>
      <c r="AH327" s="866" t="s">
        <v>1365</v>
      </c>
      <c r="AI327" s="898" t="e">
        <f>+AI326/AI323</f>
        <v>#DIV/0!</v>
      </c>
    </row>
    <row r="328" spans="2:36">
      <c r="B328" s="868" t="s">
        <v>1366</v>
      </c>
      <c r="C328" s="876"/>
      <c r="D328" s="869"/>
      <c r="E328" s="869"/>
      <c r="F328" s="869"/>
      <c r="G328" s="869"/>
      <c r="H328" s="869"/>
      <c r="I328" s="869"/>
      <c r="J328" s="869"/>
      <c r="K328" s="869"/>
      <c r="L328" s="869"/>
      <c r="M328" s="869"/>
      <c r="N328" s="869"/>
      <c r="O328" s="869"/>
      <c r="P328" s="869"/>
      <c r="Q328" s="869"/>
      <c r="R328" s="869"/>
      <c r="S328" s="869"/>
      <c r="T328" s="869"/>
      <c r="U328" s="869"/>
      <c r="V328" s="869"/>
      <c r="W328" s="869"/>
      <c r="X328" s="869"/>
      <c r="Y328" s="869"/>
      <c r="Z328" s="869"/>
      <c r="AA328" s="869"/>
      <c r="AB328" s="869"/>
      <c r="AC328" s="869"/>
      <c r="AD328" s="869"/>
      <c r="AE328" s="869"/>
      <c r="AF328" s="869"/>
      <c r="AG328" s="890"/>
      <c r="AH328" s="891" t="s">
        <v>1373</v>
      </c>
      <c r="AI328" s="871" t="e">
        <f>_xlfn.IFS(AI327&gt;=0.285,"OK",AI321&lt;=AI326,"OK",AI321&gt;AI326,"NG")</f>
        <v>#DIV/0!</v>
      </c>
      <c r="AJ328" s="861" t="e">
        <f>IF(AI328="NG","←月単位未達成","←月単位達成")</f>
        <v>#DIV/0!</v>
      </c>
    </row>
    <row r="329" spans="2:36" hidden="1">
      <c r="C329" s="892" t="str">
        <f>IF($C326="","通常",C326)</f>
        <v>通常</v>
      </c>
      <c r="D329" s="892" t="str">
        <f t="shared" ref="D329:AG329" si="142">IF(D326="","通常",D326)</f>
        <v>通常</v>
      </c>
      <c r="E329" s="892" t="str">
        <f t="shared" si="142"/>
        <v>通常</v>
      </c>
      <c r="F329" s="892" t="str">
        <f t="shared" si="142"/>
        <v>通常</v>
      </c>
      <c r="G329" s="892" t="str">
        <f t="shared" si="142"/>
        <v>通常</v>
      </c>
      <c r="H329" s="892" t="str">
        <f t="shared" si="142"/>
        <v>通常</v>
      </c>
      <c r="I329" s="892" t="str">
        <f t="shared" si="142"/>
        <v>通常</v>
      </c>
      <c r="J329" s="892" t="str">
        <f t="shared" si="142"/>
        <v>通常</v>
      </c>
      <c r="K329" s="892" t="str">
        <f t="shared" si="142"/>
        <v>通常</v>
      </c>
      <c r="L329" s="892" t="str">
        <f t="shared" si="142"/>
        <v>通常</v>
      </c>
      <c r="M329" s="892" t="str">
        <f t="shared" si="142"/>
        <v>通常</v>
      </c>
      <c r="N329" s="892" t="str">
        <f t="shared" si="142"/>
        <v>通常</v>
      </c>
      <c r="O329" s="892" t="str">
        <f t="shared" si="142"/>
        <v>通常</v>
      </c>
      <c r="P329" s="892" t="str">
        <f t="shared" si="142"/>
        <v>通常</v>
      </c>
      <c r="Q329" s="892" t="str">
        <f t="shared" si="142"/>
        <v>通常</v>
      </c>
      <c r="R329" s="892" t="str">
        <f t="shared" si="142"/>
        <v>通常</v>
      </c>
      <c r="S329" s="892" t="str">
        <f t="shared" si="142"/>
        <v>通常</v>
      </c>
      <c r="T329" s="892" t="str">
        <f t="shared" si="142"/>
        <v>通常</v>
      </c>
      <c r="U329" s="892" t="str">
        <f t="shared" si="142"/>
        <v>通常</v>
      </c>
      <c r="V329" s="892" t="str">
        <f t="shared" si="142"/>
        <v>通常</v>
      </c>
      <c r="W329" s="892" t="str">
        <f t="shared" si="142"/>
        <v>通常</v>
      </c>
      <c r="X329" s="892" t="str">
        <f t="shared" si="142"/>
        <v>通常</v>
      </c>
      <c r="Y329" s="892" t="str">
        <f t="shared" si="142"/>
        <v>通常</v>
      </c>
      <c r="Z329" s="892" t="str">
        <f t="shared" si="142"/>
        <v>通常</v>
      </c>
      <c r="AA329" s="892" t="str">
        <f t="shared" si="142"/>
        <v>通常</v>
      </c>
      <c r="AB329" s="892" t="str">
        <f t="shared" si="142"/>
        <v>通常</v>
      </c>
      <c r="AC329" s="892" t="str">
        <f t="shared" si="142"/>
        <v>通常</v>
      </c>
      <c r="AD329" s="892" t="str">
        <f t="shared" si="142"/>
        <v>通常</v>
      </c>
      <c r="AE329" s="892" t="str">
        <f t="shared" si="142"/>
        <v>通常</v>
      </c>
      <c r="AF329" s="892" t="str">
        <f t="shared" si="142"/>
        <v>通常</v>
      </c>
      <c r="AG329" s="892" t="str">
        <f t="shared" si="142"/>
        <v>通常</v>
      </c>
      <c r="AI329" s="863"/>
      <c r="AJ329" s="861"/>
    </row>
    <row r="330" spans="2:36" hidden="1">
      <c r="C330" s="892" t="str">
        <f>IF(C326="","通常実績",C326)</f>
        <v>通常実績</v>
      </c>
      <c r="D330" s="892" t="str">
        <f t="shared" ref="D330:AG330" si="143">IF(D326="","通常実績",D326)</f>
        <v>通常実績</v>
      </c>
      <c r="E330" s="892" t="str">
        <f t="shared" si="143"/>
        <v>通常実績</v>
      </c>
      <c r="F330" s="892" t="str">
        <f t="shared" si="143"/>
        <v>通常実績</v>
      </c>
      <c r="G330" s="892" t="str">
        <f t="shared" si="143"/>
        <v>通常実績</v>
      </c>
      <c r="H330" s="892" t="str">
        <f t="shared" si="143"/>
        <v>通常実績</v>
      </c>
      <c r="I330" s="892" t="str">
        <f t="shared" si="143"/>
        <v>通常実績</v>
      </c>
      <c r="J330" s="892" t="str">
        <f t="shared" si="143"/>
        <v>通常実績</v>
      </c>
      <c r="K330" s="892" t="str">
        <f t="shared" si="143"/>
        <v>通常実績</v>
      </c>
      <c r="L330" s="892" t="str">
        <f t="shared" si="143"/>
        <v>通常実績</v>
      </c>
      <c r="M330" s="892" t="str">
        <f t="shared" si="143"/>
        <v>通常実績</v>
      </c>
      <c r="N330" s="892" t="str">
        <f t="shared" si="143"/>
        <v>通常実績</v>
      </c>
      <c r="O330" s="892" t="str">
        <f t="shared" si="143"/>
        <v>通常実績</v>
      </c>
      <c r="P330" s="892" t="str">
        <f t="shared" si="143"/>
        <v>通常実績</v>
      </c>
      <c r="Q330" s="892" t="str">
        <f t="shared" si="143"/>
        <v>通常実績</v>
      </c>
      <c r="R330" s="892" t="str">
        <f t="shared" si="143"/>
        <v>通常実績</v>
      </c>
      <c r="S330" s="892" t="str">
        <f t="shared" si="143"/>
        <v>通常実績</v>
      </c>
      <c r="T330" s="892" t="str">
        <f t="shared" si="143"/>
        <v>通常実績</v>
      </c>
      <c r="U330" s="892" t="str">
        <f t="shared" si="143"/>
        <v>通常実績</v>
      </c>
      <c r="V330" s="892" t="str">
        <f t="shared" si="143"/>
        <v>通常実績</v>
      </c>
      <c r="W330" s="892" t="str">
        <f t="shared" si="143"/>
        <v>通常実績</v>
      </c>
      <c r="X330" s="892" t="str">
        <f t="shared" si="143"/>
        <v>通常実績</v>
      </c>
      <c r="Y330" s="892" t="str">
        <f t="shared" si="143"/>
        <v>通常実績</v>
      </c>
      <c r="Z330" s="892" t="str">
        <f t="shared" si="143"/>
        <v>通常実績</v>
      </c>
      <c r="AA330" s="892" t="str">
        <f t="shared" si="143"/>
        <v>通常実績</v>
      </c>
      <c r="AB330" s="892" t="str">
        <f t="shared" si="143"/>
        <v>通常実績</v>
      </c>
      <c r="AC330" s="892" t="str">
        <f t="shared" si="143"/>
        <v>通常実績</v>
      </c>
      <c r="AD330" s="892" t="str">
        <f t="shared" si="143"/>
        <v>通常実績</v>
      </c>
      <c r="AE330" s="892" t="str">
        <f t="shared" si="143"/>
        <v>通常実績</v>
      </c>
      <c r="AF330" s="892" t="str">
        <f t="shared" si="143"/>
        <v>通常実績</v>
      </c>
      <c r="AG330" s="892" t="str">
        <f t="shared" si="143"/>
        <v>通常実績</v>
      </c>
      <c r="AI330" s="863"/>
      <c r="AJ330" s="861"/>
    </row>
    <row r="331" spans="2:36" ht="20" customHeight="1"/>
    <row r="332" spans="2:36" hidden="1">
      <c r="C332" s="832" t="e">
        <f>YEAR(C335)</f>
        <v>#VALUE!</v>
      </c>
      <c r="D332" s="832" t="e">
        <f>MONTH(C335)</f>
        <v>#VALUE!</v>
      </c>
    </row>
    <row r="333" spans="2:36">
      <c r="B333" s="878" t="s">
        <v>1352</v>
      </c>
      <c r="C333" s="2436" t="e">
        <f>C335</f>
        <v>#VALUE!</v>
      </c>
      <c r="D333" s="2437"/>
      <c r="E333" s="2437"/>
      <c r="F333" s="2437"/>
      <c r="G333" s="2437"/>
      <c r="H333" s="2437"/>
      <c r="I333" s="2437"/>
      <c r="J333" s="2437"/>
      <c r="K333" s="2437"/>
      <c r="L333" s="2437"/>
      <c r="M333" s="2437"/>
      <c r="N333" s="2437"/>
      <c r="O333" s="2437"/>
      <c r="P333" s="2437"/>
      <c r="Q333" s="2437"/>
      <c r="R333" s="2437"/>
      <c r="S333" s="2437"/>
      <c r="T333" s="2437"/>
      <c r="U333" s="2437"/>
      <c r="V333" s="2437"/>
      <c r="W333" s="2437"/>
      <c r="X333" s="2437"/>
      <c r="Y333" s="2437"/>
      <c r="Z333" s="2437"/>
      <c r="AA333" s="2437"/>
      <c r="AB333" s="2437"/>
      <c r="AC333" s="2437"/>
      <c r="AD333" s="2437"/>
      <c r="AE333" s="2437"/>
      <c r="AF333" s="2437"/>
      <c r="AG333" s="2437"/>
      <c r="AH333" s="2437"/>
      <c r="AI333" s="2438"/>
    </row>
    <row r="334" spans="2:36" hidden="1">
      <c r="B334" s="893"/>
      <c r="C334" s="854" t="e">
        <f>DATE($C332,$D332,1)</f>
        <v>#VALUE!</v>
      </c>
      <c r="D334" s="854" t="e">
        <f t="shared" ref="D334:AG334" si="144">C334+1</f>
        <v>#VALUE!</v>
      </c>
      <c r="E334" s="854" t="e">
        <f t="shared" si="144"/>
        <v>#VALUE!</v>
      </c>
      <c r="F334" s="854" t="e">
        <f t="shared" si="144"/>
        <v>#VALUE!</v>
      </c>
      <c r="G334" s="854" t="e">
        <f t="shared" si="144"/>
        <v>#VALUE!</v>
      </c>
      <c r="H334" s="854" t="e">
        <f t="shared" si="144"/>
        <v>#VALUE!</v>
      </c>
      <c r="I334" s="854" t="e">
        <f t="shared" si="144"/>
        <v>#VALUE!</v>
      </c>
      <c r="J334" s="854" t="e">
        <f t="shared" si="144"/>
        <v>#VALUE!</v>
      </c>
      <c r="K334" s="854" t="e">
        <f t="shared" si="144"/>
        <v>#VALUE!</v>
      </c>
      <c r="L334" s="854" t="e">
        <f t="shared" si="144"/>
        <v>#VALUE!</v>
      </c>
      <c r="M334" s="854" t="e">
        <f t="shared" si="144"/>
        <v>#VALUE!</v>
      </c>
      <c r="N334" s="854" t="e">
        <f t="shared" si="144"/>
        <v>#VALUE!</v>
      </c>
      <c r="O334" s="854" t="e">
        <f t="shared" si="144"/>
        <v>#VALUE!</v>
      </c>
      <c r="P334" s="854" t="e">
        <f t="shared" si="144"/>
        <v>#VALUE!</v>
      </c>
      <c r="Q334" s="854" t="e">
        <f t="shared" si="144"/>
        <v>#VALUE!</v>
      </c>
      <c r="R334" s="854" t="e">
        <f t="shared" si="144"/>
        <v>#VALUE!</v>
      </c>
      <c r="S334" s="854" t="e">
        <f t="shared" si="144"/>
        <v>#VALUE!</v>
      </c>
      <c r="T334" s="854" t="e">
        <f t="shared" si="144"/>
        <v>#VALUE!</v>
      </c>
      <c r="U334" s="854" t="e">
        <f t="shared" si="144"/>
        <v>#VALUE!</v>
      </c>
      <c r="V334" s="854" t="e">
        <f t="shared" si="144"/>
        <v>#VALUE!</v>
      </c>
      <c r="W334" s="854" t="e">
        <f t="shared" si="144"/>
        <v>#VALUE!</v>
      </c>
      <c r="X334" s="854" t="e">
        <f t="shared" si="144"/>
        <v>#VALUE!</v>
      </c>
      <c r="Y334" s="854" t="e">
        <f t="shared" si="144"/>
        <v>#VALUE!</v>
      </c>
      <c r="Z334" s="854" t="e">
        <f t="shared" si="144"/>
        <v>#VALUE!</v>
      </c>
      <c r="AA334" s="854" t="e">
        <f t="shared" si="144"/>
        <v>#VALUE!</v>
      </c>
      <c r="AB334" s="854" t="e">
        <f t="shared" si="144"/>
        <v>#VALUE!</v>
      </c>
      <c r="AC334" s="854" t="e">
        <f t="shared" si="144"/>
        <v>#VALUE!</v>
      </c>
      <c r="AD334" s="854" t="e">
        <f t="shared" si="144"/>
        <v>#VALUE!</v>
      </c>
      <c r="AE334" s="854" t="e">
        <f t="shared" si="144"/>
        <v>#VALUE!</v>
      </c>
      <c r="AF334" s="854" t="e">
        <f t="shared" si="144"/>
        <v>#VALUE!</v>
      </c>
      <c r="AG334" s="854" t="e">
        <f t="shared" si="144"/>
        <v>#VALUE!</v>
      </c>
      <c r="AH334" s="894"/>
      <c r="AI334" s="895"/>
    </row>
    <row r="335" spans="2:36">
      <c r="B335" s="896" t="s">
        <v>1353</v>
      </c>
      <c r="C335" s="1095" t="e">
        <f>IF(EDATE(C320,1)&gt;$G$8,"",EDATE(C320,1))</f>
        <v>#VALUE!</v>
      </c>
      <c r="D335" s="1091" t="e">
        <f t="shared" ref="D335:AG335" si="145">IF(D334&gt;$G$8,"",IF(C335=EOMONTH(DATE($C332,$D332,1),0),"",IF(C335="","",C335+1)))</f>
        <v>#VALUE!</v>
      </c>
      <c r="E335" s="1091" t="e">
        <f t="shared" si="145"/>
        <v>#VALUE!</v>
      </c>
      <c r="F335" s="1091" t="e">
        <f t="shared" si="145"/>
        <v>#VALUE!</v>
      </c>
      <c r="G335" s="1091" t="e">
        <f t="shared" si="145"/>
        <v>#VALUE!</v>
      </c>
      <c r="H335" s="1091" t="e">
        <f t="shared" si="145"/>
        <v>#VALUE!</v>
      </c>
      <c r="I335" s="1091" t="e">
        <f t="shared" si="145"/>
        <v>#VALUE!</v>
      </c>
      <c r="J335" s="1091" t="e">
        <f t="shared" si="145"/>
        <v>#VALUE!</v>
      </c>
      <c r="K335" s="1091" t="e">
        <f t="shared" si="145"/>
        <v>#VALUE!</v>
      </c>
      <c r="L335" s="1091" t="e">
        <f t="shared" si="145"/>
        <v>#VALUE!</v>
      </c>
      <c r="M335" s="1091" t="e">
        <f t="shared" si="145"/>
        <v>#VALUE!</v>
      </c>
      <c r="N335" s="1091" t="e">
        <f t="shared" si="145"/>
        <v>#VALUE!</v>
      </c>
      <c r="O335" s="1091" t="e">
        <f t="shared" si="145"/>
        <v>#VALUE!</v>
      </c>
      <c r="P335" s="1091" t="e">
        <f t="shared" si="145"/>
        <v>#VALUE!</v>
      </c>
      <c r="Q335" s="1091" t="e">
        <f t="shared" si="145"/>
        <v>#VALUE!</v>
      </c>
      <c r="R335" s="1091" t="e">
        <f t="shared" si="145"/>
        <v>#VALUE!</v>
      </c>
      <c r="S335" s="1091" t="e">
        <f t="shared" si="145"/>
        <v>#VALUE!</v>
      </c>
      <c r="T335" s="1091" t="e">
        <f t="shared" si="145"/>
        <v>#VALUE!</v>
      </c>
      <c r="U335" s="1091" t="e">
        <f t="shared" si="145"/>
        <v>#VALUE!</v>
      </c>
      <c r="V335" s="1091" t="e">
        <f t="shared" si="145"/>
        <v>#VALUE!</v>
      </c>
      <c r="W335" s="1091" t="e">
        <f t="shared" si="145"/>
        <v>#VALUE!</v>
      </c>
      <c r="X335" s="1091" t="e">
        <f t="shared" si="145"/>
        <v>#VALUE!</v>
      </c>
      <c r="Y335" s="1091" t="e">
        <f t="shared" si="145"/>
        <v>#VALUE!</v>
      </c>
      <c r="Z335" s="1091" t="e">
        <f t="shared" si="145"/>
        <v>#VALUE!</v>
      </c>
      <c r="AA335" s="1091" t="e">
        <f t="shared" si="145"/>
        <v>#VALUE!</v>
      </c>
      <c r="AB335" s="1091" t="e">
        <f t="shared" si="145"/>
        <v>#VALUE!</v>
      </c>
      <c r="AC335" s="1091" t="e">
        <f t="shared" si="145"/>
        <v>#VALUE!</v>
      </c>
      <c r="AD335" s="1091" t="e">
        <f t="shared" si="145"/>
        <v>#VALUE!</v>
      </c>
      <c r="AE335" s="1091" t="e">
        <f t="shared" si="145"/>
        <v>#VALUE!</v>
      </c>
      <c r="AF335" s="1091" t="e">
        <f t="shared" si="145"/>
        <v>#VALUE!</v>
      </c>
      <c r="AG335" s="1091" t="e">
        <f t="shared" si="145"/>
        <v>#VALUE!</v>
      </c>
      <c r="AH335" s="855" t="s">
        <v>1372</v>
      </c>
      <c r="AI335" s="856">
        <f>+COUNTIFS(C336:AG336,"土",C340:AG340,"")+COUNTIFS(C336:AG336,"日",C340:AG340,"")</f>
        <v>0</v>
      </c>
    </row>
    <row r="336" spans="2:36">
      <c r="B336" s="852" t="s">
        <v>1355</v>
      </c>
      <c r="C336" s="1092" t="str">
        <f>IFERROR(TEXT(WEEKDAY(+C335),"aaa"),"")</f>
        <v/>
      </c>
      <c r="D336" s="1092" t="str">
        <f t="shared" ref="D336:AG336" si="146">IFERROR(TEXT(WEEKDAY(+D335),"aaa"),"")</f>
        <v/>
      </c>
      <c r="E336" s="1092" t="str">
        <f t="shared" si="146"/>
        <v/>
      </c>
      <c r="F336" s="1092" t="str">
        <f t="shared" si="146"/>
        <v/>
      </c>
      <c r="G336" s="1092" t="str">
        <f t="shared" si="146"/>
        <v/>
      </c>
      <c r="H336" s="1092" t="str">
        <f t="shared" si="146"/>
        <v/>
      </c>
      <c r="I336" s="1092" t="str">
        <f t="shared" si="146"/>
        <v/>
      </c>
      <c r="J336" s="1092" t="str">
        <f t="shared" si="146"/>
        <v/>
      </c>
      <c r="K336" s="1092" t="str">
        <f t="shared" si="146"/>
        <v/>
      </c>
      <c r="L336" s="1092" t="str">
        <f t="shared" si="146"/>
        <v/>
      </c>
      <c r="M336" s="1092" t="str">
        <f t="shared" si="146"/>
        <v/>
      </c>
      <c r="N336" s="1092" t="str">
        <f t="shared" si="146"/>
        <v/>
      </c>
      <c r="O336" s="1092" t="str">
        <f t="shared" si="146"/>
        <v/>
      </c>
      <c r="P336" s="1092" t="str">
        <f t="shared" si="146"/>
        <v/>
      </c>
      <c r="Q336" s="1092" t="str">
        <f t="shared" si="146"/>
        <v/>
      </c>
      <c r="R336" s="1092" t="str">
        <f t="shared" si="146"/>
        <v/>
      </c>
      <c r="S336" s="1092" t="str">
        <f t="shared" si="146"/>
        <v/>
      </c>
      <c r="T336" s="1092" t="str">
        <f t="shared" si="146"/>
        <v/>
      </c>
      <c r="U336" s="1092" t="str">
        <f t="shared" si="146"/>
        <v/>
      </c>
      <c r="V336" s="1092" t="str">
        <f t="shared" si="146"/>
        <v/>
      </c>
      <c r="W336" s="1092" t="str">
        <f t="shared" si="146"/>
        <v/>
      </c>
      <c r="X336" s="1092" t="str">
        <f t="shared" si="146"/>
        <v/>
      </c>
      <c r="Y336" s="1092" t="str">
        <f t="shared" si="146"/>
        <v/>
      </c>
      <c r="Z336" s="1092" t="str">
        <f t="shared" si="146"/>
        <v/>
      </c>
      <c r="AA336" s="1092" t="str">
        <f t="shared" si="146"/>
        <v/>
      </c>
      <c r="AB336" s="1092" t="str">
        <f t="shared" si="146"/>
        <v/>
      </c>
      <c r="AC336" s="1092" t="str">
        <f t="shared" si="146"/>
        <v/>
      </c>
      <c r="AD336" s="1092" t="str">
        <f t="shared" si="146"/>
        <v/>
      </c>
      <c r="AE336" s="1092" t="str">
        <f t="shared" si="146"/>
        <v/>
      </c>
      <c r="AF336" s="1092" t="str">
        <f t="shared" si="146"/>
        <v/>
      </c>
      <c r="AG336" s="1092" t="str">
        <f t="shared" si="146"/>
        <v/>
      </c>
      <c r="AH336" s="855" t="s">
        <v>1356</v>
      </c>
      <c r="AI336" s="856">
        <f>+COUNTIF(C340:AG340,"夏休")+COUNTIF(C340:AG340,"冬休")+COUNTIF(C340:AG340,"中止")</f>
        <v>0</v>
      </c>
    </row>
    <row r="337" spans="2:36" ht="13.5" customHeight="1">
      <c r="B337" s="2427" t="s">
        <v>1357</v>
      </c>
      <c r="C337" s="2439"/>
      <c r="D337" s="2424"/>
      <c r="E337" s="2424"/>
      <c r="F337" s="2424"/>
      <c r="G337" s="2424"/>
      <c r="H337" s="2424"/>
      <c r="I337" s="2424"/>
      <c r="J337" s="2424"/>
      <c r="K337" s="2424"/>
      <c r="L337" s="2424"/>
      <c r="M337" s="2424"/>
      <c r="N337" s="2424"/>
      <c r="O337" s="2424"/>
      <c r="P337" s="2424"/>
      <c r="Q337" s="2424"/>
      <c r="R337" s="2424"/>
      <c r="S337" s="2424"/>
      <c r="T337" s="2424"/>
      <c r="U337" s="2424"/>
      <c r="V337" s="2424"/>
      <c r="W337" s="2424"/>
      <c r="X337" s="2424"/>
      <c r="Y337" s="2424"/>
      <c r="Z337" s="2424"/>
      <c r="AA337" s="2424"/>
      <c r="AB337" s="2424"/>
      <c r="AC337" s="2424"/>
      <c r="AD337" s="2450"/>
      <c r="AE337" s="2450"/>
      <c r="AF337" s="2424"/>
      <c r="AG337" s="2453"/>
      <c r="AH337" s="857" t="s">
        <v>1358</v>
      </c>
      <c r="AI337" s="886">
        <f>COUNT(C335:AG335)-AI336</f>
        <v>0</v>
      </c>
    </row>
    <row r="338" spans="2:36" ht="13.5" customHeight="1">
      <c r="B338" s="2428"/>
      <c r="C338" s="2440"/>
      <c r="D338" s="2425"/>
      <c r="E338" s="2425"/>
      <c r="F338" s="2425"/>
      <c r="G338" s="2425"/>
      <c r="H338" s="2425"/>
      <c r="I338" s="2425"/>
      <c r="J338" s="2425"/>
      <c r="K338" s="2425"/>
      <c r="L338" s="2425"/>
      <c r="M338" s="2425"/>
      <c r="N338" s="2425"/>
      <c r="O338" s="2425"/>
      <c r="P338" s="2425"/>
      <c r="Q338" s="2425"/>
      <c r="R338" s="2425"/>
      <c r="S338" s="2425"/>
      <c r="T338" s="2425"/>
      <c r="U338" s="2425"/>
      <c r="V338" s="2425"/>
      <c r="W338" s="2425"/>
      <c r="X338" s="2425"/>
      <c r="Y338" s="2425"/>
      <c r="Z338" s="2425"/>
      <c r="AA338" s="2425"/>
      <c r="AB338" s="2425"/>
      <c r="AC338" s="2425"/>
      <c r="AD338" s="2451"/>
      <c r="AE338" s="2451"/>
      <c r="AF338" s="2425"/>
      <c r="AG338" s="2454"/>
      <c r="AH338" s="857" t="s">
        <v>1359</v>
      </c>
      <c r="AI338" s="860">
        <f>+COUNTIF(C341:AG341,"休")</f>
        <v>0</v>
      </c>
      <c r="AJ338" s="861" t="e">
        <f>IF(AI339&gt;0.285,"",IF(AI338&lt;AI335,"←計画日数が足りません",""))</f>
        <v>#DIV/0!</v>
      </c>
    </row>
    <row r="339" spans="2:36" ht="13.5" customHeight="1">
      <c r="B339" s="2429"/>
      <c r="C339" s="2441"/>
      <c r="D339" s="2426"/>
      <c r="E339" s="2426"/>
      <c r="F339" s="2426"/>
      <c r="G339" s="2426"/>
      <c r="H339" s="2426"/>
      <c r="I339" s="2426"/>
      <c r="J339" s="2426"/>
      <c r="K339" s="2426"/>
      <c r="L339" s="2426"/>
      <c r="M339" s="2426"/>
      <c r="N339" s="2426"/>
      <c r="O339" s="2426"/>
      <c r="P339" s="2426"/>
      <c r="Q339" s="2426"/>
      <c r="R339" s="2426"/>
      <c r="S339" s="2426"/>
      <c r="T339" s="2426"/>
      <c r="U339" s="2426"/>
      <c r="V339" s="2426"/>
      <c r="W339" s="2426"/>
      <c r="X339" s="2426"/>
      <c r="Y339" s="2426"/>
      <c r="Z339" s="2426"/>
      <c r="AA339" s="2426"/>
      <c r="AB339" s="2426"/>
      <c r="AC339" s="2426"/>
      <c r="AD339" s="2452"/>
      <c r="AE339" s="2452"/>
      <c r="AF339" s="2426"/>
      <c r="AG339" s="2455"/>
      <c r="AH339" s="857" t="s">
        <v>1360</v>
      </c>
      <c r="AI339" s="897" t="e">
        <f>+AI338/AI337</f>
        <v>#DIV/0!</v>
      </c>
    </row>
    <row r="340" spans="2:36">
      <c r="B340" s="864" t="s">
        <v>1361</v>
      </c>
      <c r="C340" s="875"/>
      <c r="D340" s="865"/>
      <c r="E340" s="865"/>
      <c r="F340" s="865"/>
      <c r="G340" s="865"/>
      <c r="H340" s="865"/>
      <c r="I340" s="865"/>
      <c r="J340" s="865"/>
      <c r="K340" s="865"/>
      <c r="L340" s="865"/>
      <c r="M340" s="865"/>
      <c r="N340" s="865"/>
      <c r="O340" s="865"/>
      <c r="P340" s="865"/>
      <c r="Q340" s="865"/>
      <c r="R340" s="865"/>
      <c r="S340" s="865"/>
      <c r="T340" s="865"/>
      <c r="U340" s="865"/>
      <c r="V340" s="865"/>
      <c r="W340" s="865"/>
      <c r="X340" s="865"/>
      <c r="Y340" s="865"/>
      <c r="Z340" s="865"/>
      <c r="AA340" s="865"/>
      <c r="AB340" s="865"/>
      <c r="AC340" s="865"/>
      <c r="AD340" s="887"/>
      <c r="AE340" s="887"/>
      <c r="AF340" s="865"/>
      <c r="AG340" s="888"/>
      <c r="AH340" s="857" t="s">
        <v>1362</v>
      </c>
      <c r="AI340" s="860">
        <f>+COUNTIF(C342:AG342,"*休")</f>
        <v>0</v>
      </c>
    </row>
    <row r="341" spans="2:36">
      <c r="B341" s="852" t="s">
        <v>1364</v>
      </c>
      <c r="C341" s="875"/>
      <c r="D341" s="865"/>
      <c r="E341" s="865"/>
      <c r="F341" s="865"/>
      <c r="G341" s="865"/>
      <c r="H341" s="865"/>
      <c r="I341" s="865"/>
      <c r="J341" s="865"/>
      <c r="K341" s="865"/>
      <c r="L341" s="865"/>
      <c r="M341" s="865"/>
      <c r="N341" s="865"/>
      <c r="O341" s="865"/>
      <c r="P341" s="865"/>
      <c r="Q341" s="865"/>
      <c r="R341" s="865"/>
      <c r="S341" s="865"/>
      <c r="T341" s="865"/>
      <c r="U341" s="865"/>
      <c r="V341" s="865"/>
      <c r="W341" s="865"/>
      <c r="X341" s="865"/>
      <c r="Y341" s="865"/>
      <c r="Z341" s="865"/>
      <c r="AA341" s="865"/>
      <c r="AB341" s="865"/>
      <c r="AC341" s="865"/>
      <c r="AD341" s="865"/>
      <c r="AE341" s="865"/>
      <c r="AF341" s="865"/>
      <c r="AG341" s="889"/>
      <c r="AH341" s="866" t="s">
        <v>1365</v>
      </c>
      <c r="AI341" s="898" t="e">
        <f>+AI340/AI337</f>
        <v>#DIV/0!</v>
      </c>
    </row>
    <row r="342" spans="2:36">
      <c r="B342" s="868" t="s">
        <v>1366</v>
      </c>
      <c r="C342" s="876"/>
      <c r="D342" s="869"/>
      <c r="E342" s="869"/>
      <c r="F342" s="869"/>
      <c r="G342" s="869"/>
      <c r="H342" s="869"/>
      <c r="I342" s="869"/>
      <c r="J342" s="869"/>
      <c r="K342" s="869"/>
      <c r="L342" s="869"/>
      <c r="M342" s="869"/>
      <c r="N342" s="869"/>
      <c r="O342" s="869"/>
      <c r="P342" s="869"/>
      <c r="Q342" s="869"/>
      <c r="R342" s="869"/>
      <c r="S342" s="869"/>
      <c r="T342" s="869"/>
      <c r="U342" s="869"/>
      <c r="V342" s="869"/>
      <c r="W342" s="869"/>
      <c r="X342" s="869"/>
      <c r="Y342" s="869"/>
      <c r="Z342" s="869"/>
      <c r="AA342" s="869"/>
      <c r="AB342" s="869"/>
      <c r="AC342" s="869"/>
      <c r="AD342" s="869"/>
      <c r="AE342" s="869"/>
      <c r="AF342" s="869"/>
      <c r="AG342" s="890"/>
      <c r="AH342" s="891" t="s">
        <v>1373</v>
      </c>
      <c r="AI342" s="1096" t="e">
        <f>_xlfn.IFS(AI341&gt;=0.285,"OK",AI335&lt;=AI340,"OK",AI335&gt;AI340,"NG")</f>
        <v>#DIV/0!</v>
      </c>
      <c r="AJ342" s="861" t="e">
        <f>IF(AI342="NG","←月単位未達成","←月単位達成")</f>
        <v>#DIV/0!</v>
      </c>
    </row>
    <row r="343" spans="2:36" hidden="1">
      <c r="C343" s="892" t="str">
        <f>IF($C340="","通常",C340)</f>
        <v>通常</v>
      </c>
      <c r="D343" s="892" t="str">
        <f t="shared" ref="D343:AG343" si="147">IF(D340="","通常",D340)</f>
        <v>通常</v>
      </c>
      <c r="E343" s="892" t="str">
        <f t="shared" si="147"/>
        <v>通常</v>
      </c>
      <c r="F343" s="892" t="str">
        <f t="shared" si="147"/>
        <v>通常</v>
      </c>
      <c r="G343" s="892" t="str">
        <f t="shared" si="147"/>
        <v>通常</v>
      </c>
      <c r="H343" s="892" t="str">
        <f t="shared" si="147"/>
        <v>通常</v>
      </c>
      <c r="I343" s="892" t="str">
        <f t="shared" si="147"/>
        <v>通常</v>
      </c>
      <c r="J343" s="892" t="str">
        <f t="shared" si="147"/>
        <v>通常</v>
      </c>
      <c r="K343" s="892" t="str">
        <f t="shared" si="147"/>
        <v>通常</v>
      </c>
      <c r="L343" s="892" t="str">
        <f t="shared" si="147"/>
        <v>通常</v>
      </c>
      <c r="M343" s="892" t="str">
        <f t="shared" si="147"/>
        <v>通常</v>
      </c>
      <c r="N343" s="892" t="str">
        <f t="shared" si="147"/>
        <v>通常</v>
      </c>
      <c r="O343" s="892" t="str">
        <f t="shared" si="147"/>
        <v>通常</v>
      </c>
      <c r="P343" s="892" t="str">
        <f t="shared" si="147"/>
        <v>通常</v>
      </c>
      <c r="Q343" s="892" t="str">
        <f t="shared" si="147"/>
        <v>通常</v>
      </c>
      <c r="R343" s="892" t="str">
        <f t="shared" si="147"/>
        <v>通常</v>
      </c>
      <c r="S343" s="892" t="str">
        <f t="shared" si="147"/>
        <v>通常</v>
      </c>
      <c r="T343" s="892" t="str">
        <f t="shared" si="147"/>
        <v>通常</v>
      </c>
      <c r="U343" s="892" t="str">
        <f t="shared" si="147"/>
        <v>通常</v>
      </c>
      <c r="V343" s="892" t="str">
        <f t="shared" si="147"/>
        <v>通常</v>
      </c>
      <c r="W343" s="892" t="str">
        <f t="shared" si="147"/>
        <v>通常</v>
      </c>
      <c r="X343" s="892" t="str">
        <f t="shared" si="147"/>
        <v>通常</v>
      </c>
      <c r="Y343" s="892" t="str">
        <f t="shared" si="147"/>
        <v>通常</v>
      </c>
      <c r="Z343" s="892" t="str">
        <f t="shared" si="147"/>
        <v>通常</v>
      </c>
      <c r="AA343" s="892" t="str">
        <f t="shared" si="147"/>
        <v>通常</v>
      </c>
      <c r="AB343" s="892" t="str">
        <f t="shared" si="147"/>
        <v>通常</v>
      </c>
      <c r="AC343" s="892" t="str">
        <f t="shared" si="147"/>
        <v>通常</v>
      </c>
      <c r="AD343" s="892" t="str">
        <f t="shared" si="147"/>
        <v>通常</v>
      </c>
      <c r="AE343" s="892" t="str">
        <f t="shared" si="147"/>
        <v>通常</v>
      </c>
      <c r="AF343" s="892" t="str">
        <f t="shared" si="147"/>
        <v>通常</v>
      </c>
      <c r="AG343" s="892" t="str">
        <f t="shared" si="147"/>
        <v>通常</v>
      </c>
      <c r="AI343" s="863"/>
      <c r="AJ343" s="861"/>
    </row>
    <row r="344" spans="2:36" hidden="1">
      <c r="C344" s="892" t="str">
        <f>IF(C340="","通常実績",C340)</f>
        <v>通常実績</v>
      </c>
      <c r="D344" s="892" t="str">
        <f t="shared" ref="D344:AG344" si="148">IF(D340="","通常実績",D340)</f>
        <v>通常実績</v>
      </c>
      <c r="E344" s="892" t="str">
        <f t="shared" si="148"/>
        <v>通常実績</v>
      </c>
      <c r="F344" s="892" t="str">
        <f t="shared" si="148"/>
        <v>通常実績</v>
      </c>
      <c r="G344" s="892" t="str">
        <f t="shared" si="148"/>
        <v>通常実績</v>
      </c>
      <c r="H344" s="892" t="str">
        <f t="shared" si="148"/>
        <v>通常実績</v>
      </c>
      <c r="I344" s="892" t="str">
        <f t="shared" si="148"/>
        <v>通常実績</v>
      </c>
      <c r="J344" s="892" t="str">
        <f t="shared" si="148"/>
        <v>通常実績</v>
      </c>
      <c r="K344" s="892" t="str">
        <f t="shared" si="148"/>
        <v>通常実績</v>
      </c>
      <c r="L344" s="892" t="str">
        <f t="shared" si="148"/>
        <v>通常実績</v>
      </c>
      <c r="M344" s="892" t="str">
        <f t="shared" si="148"/>
        <v>通常実績</v>
      </c>
      <c r="N344" s="892" t="str">
        <f t="shared" si="148"/>
        <v>通常実績</v>
      </c>
      <c r="O344" s="892" t="str">
        <f t="shared" si="148"/>
        <v>通常実績</v>
      </c>
      <c r="P344" s="892" t="str">
        <f t="shared" si="148"/>
        <v>通常実績</v>
      </c>
      <c r="Q344" s="892" t="str">
        <f t="shared" si="148"/>
        <v>通常実績</v>
      </c>
      <c r="R344" s="892" t="str">
        <f t="shared" si="148"/>
        <v>通常実績</v>
      </c>
      <c r="S344" s="892" t="str">
        <f t="shared" si="148"/>
        <v>通常実績</v>
      </c>
      <c r="T344" s="892" t="str">
        <f t="shared" si="148"/>
        <v>通常実績</v>
      </c>
      <c r="U344" s="892" t="str">
        <f t="shared" si="148"/>
        <v>通常実績</v>
      </c>
      <c r="V344" s="892" t="str">
        <f t="shared" si="148"/>
        <v>通常実績</v>
      </c>
      <c r="W344" s="892" t="str">
        <f t="shared" si="148"/>
        <v>通常実績</v>
      </c>
      <c r="X344" s="892" t="str">
        <f t="shared" si="148"/>
        <v>通常実績</v>
      </c>
      <c r="Y344" s="892" t="str">
        <f t="shared" si="148"/>
        <v>通常実績</v>
      </c>
      <c r="Z344" s="892" t="str">
        <f t="shared" si="148"/>
        <v>通常実績</v>
      </c>
      <c r="AA344" s="892" t="str">
        <f t="shared" si="148"/>
        <v>通常実績</v>
      </c>
      <c r="AB344" s="892" t="str">
        <f t="shared" si="148"/>
        <v>通常実績</v>
      </c>
      <c r="AC344" s="892" t="str">
        <f t="shared" si="148"/>
        <v>通常実績</v>
      </c>
      <c r="AD344" s="892" t="str">
        <f t="shared" si="148"/>
        <v>通常実績</v>
      </c>
      <c r="AE344" s="892" t="str">
        <f t="shared" si="148"/>
        <v>通常実績</v>
      </c>
      <c r="AF344" s="892" t="str">
        <f t="shared" si="148"/>
        <v>通常実績</v>
      </c>
      <c r="AG344" s="892" t="str">
        <f t="shared" si="148"/>
        <v>通常実績</v>
      </c>
      <c r="AI344" s="863"/>
      <c r="AJ344" s="861"/>
    </row>
  </sheetData>
  <mergeCells count="814">
    <mergeCell ref="Y295:Y297"/>
    <mergeCell ref="Z295:Z297"/>
    <mergeCell ref="AA295:AA297"/>
    <mergeCell ref="AB295:AB297"/>
    <mergeCell ref="AC295:AC297"/>
    <mergeCell ref="AD295:AD297"/>
    <mergeCell ref="AE295:AE297"/>
    <mergeCell ref="AF295:AF297"/>
    <mergeCell ref="AG295:AG297"/>
    <mergeCell ref="AG281:AG283"/>
    <mergeCell ref="C291:AI291"/>
    <mergeCell ref="C295:C297"/>
    <mergeCell ref="D295:D297"/>
    <mergeCell ref="E295:E297"/>
    <mergeCell ref="F295:F297"/>
    <mergeCell ref="G295:G297"/>
    <mergeCell ref="H295:H297"/>
    <mergeCell ref="I295:I297"/>
    <mergeCell ref="J295:J297"/>
    <mergeCell ref="K295:K297"/>
    <mergeCell ref="L295:L297"/>
    <mergeCell ref="M295:M297"/>
    <mergeCell ref="N295:N297"/>
    <mergeCell ref="O295:O297"/>
    <mergeCell ref="P295:P297"/>
    <mergeCell ref="Q295:Q297"/>
    <mergeCell ref="R295:R297"/>
    <mergeCell ref="S295:S297"/>
    <mergeCell ref="T295:T297"/>
    <mergeCell ref="U295:U297"/>
    <mergeCell ref="V295:V297"/>
    <mergeCell ref="W295:W297"/>
    <mergeCell ref="X295:X297"/>
    <mergeCell ref="X281:X283"/>
    <mergeCell ref="Y281:Y283"/>
    <mergeCell ref="Z281:Z283"/>
    <mergeCell ref="AA281:AA283"/>
    <mergeCell ref="AB281:AB283"/>
    <mergeCell ref="AC281:AC283"/>
    <mergeCell ref="AD281:AD283"/>
    <mergeCell ref="AE281:AE283"/>
    <mergeCell ref="AF281:AF283"/>
    <mergeCell ref="AF267:AF269"/>
    <mergeCell ref="AG267:AG269"/>
    <mergeCell ref="C277:AI277"/>
    <mergeCell ref="C281:C283"/>
    <mergeCell ref="D281:D283"/>
    <mergeCell ref="E281:E283"/>
    <mergeCell ref="F281:F283"/>
    <mergeCell ref="G281:G283"/>
    <mergeCell ref="H281:H283"/>
    <mergeCell ref="I281:I283"/>
    <mergeCell ref="J281:J283"/>
    <mergeCell ref="K281:K283"/>
    <mergeCell ref="L281:L283"/>
    <mergeCell ref="M281:M283"/>
    <mergeCell ref="N281:N283"/>
    <mergeCell ref="O281:O283"/>
    <mergeCell ref="P281:P283"/>
    <mergeCell ref="Q281:Q283"/>
    <mergeCell ref="R281:R283"/>
    <mergeCell ref="S281:S283"/>
    <mergeCell ref="T281:T283"/>
    <mergeCell ref="U281:U283"/>
    <mergeCell ref="V281:V283"/>
    <mergeCell ref="W281:W283"/>
    <mergeCell ref="W267:W269"/>
    <mergeCell ref="X267:X269"/>
    <mergeCell ref="Y267:Y269"/>
    <mergeCell ref="Z267:Z269"/>
    <mergeCell ref="AA267:AA269"/>
    <mergeCell ref="AB267:AB269"/>
    <mergeCell ref="AC267:AC269"/>
    <mergeCell ref="AD267:AD269"/>
    <mergeCell ref="AE267:AE269"/>
    <mergeCell ref="AE253:AE255"/>
    <mergeCell ref="AF253:AF255"/>
    <mergeCell ref="AG253:AG255"/>
    <mergeCell ref="C263:AI263"/>
    <mergeCell ref="C267:C269"/>
    <mergeCell ref="D267:D269"/>
    <mergeCell ref="E267:E269"/>
    <mergeCell ref="F267:F269"/>
    <mergeCell ref="G267:G269"/>
    <mergeCell ref="H267:H269"/>
    <mergeCell ref="I267:I269"/>
    <mergeCell ref="J267:J269"/>
    <mergeCell ref="K267:K269"/>
    <mergeCell ref="L267:L269"/>
    <mergeCell ref="M267:M269"/>
    <mergeCell ref="N267:N269"/>
    <mergeCell ref="O267:O269"/>
    <mergeCell ref="P267:P269"/>
    <mergeCell ref="Q267:Q269"/>
    <mergeCell ref="R267:R269"/>
    <mergeCell ref="S267:S269"/>
    <mergeCell ref="T267:T269"/>
    <mergeCell ref="U267:U269"/>
    <mergeCell ref="V267:V269"/>
    <mergeCell ref="V253:V255"/>
    <mergeCell ref="W253:W255"/>
    <mergeCell ref="X253:X255"/>
    <mergeCell ref="Y253:Y255"/>
    <mergeCell ref="Z253:Z255"/>
    <mergeCell ref="AA253:AA255"/>
    <mergeCell ref="AB253:AB255"/>
    <mergeCell ref="AC253:AC255"/>
    <mergeCell ref="AD253:AD255"/>
    <mergeCell ref="AD239:AD241"/>
    <mergeCell ref="AE239:AE241"/>
    <mergeCell ref="AF239:AF241"/>
    <mergeCell ref="AG239:AG241"/>
    <mergeCell ref="C249:AI249"/>
    <mergeCell ref="C253:C255"/>
    <mergeCell ref="D253:D255"/>
    <mergeCell ref="E253:E255"/>
    <mergeCell ref="F253:F255"/>
    <mergeCell ref="G253:G255"/>
    <mergeCell ref="H253:H255"/>
    <mergeCell ref="I253:I255"/>
    <mergeCell ref="J253:J255"/>
    <mergeCell ref="K253:K255"/>
    <mergeCell ref="L253:L255"/>
    <mergeCell ref="M253:M255"/>
    <mergeCell ref="N253:N255"/>
    <mergeCell ref="O253:O255"/>
    <mergeCell ref="P253:P255"/>
    <mergeCell ref="Q253:Q255"/>
    <mergeCell ref="R253:R255"/>
    <mergeCell ref="S253:S255"/>
    <mergeCell ref="T253:T255"/>
    <mergeCell ref="U253:U255"/>
    <mergeCell ref="U239:U241"/>
    <mergeCell ref="V239:V241"/>
    <mergeCell ref="W239:W241"/>
    <mergeCell ref="X239:X241"/>
    <mergeCell ref="Y239:Y241"/>
    <mergeCell ref="Z239:Z241"/>
    <mergeCell ref="AA239:AA241"/>
    <mergeCell ref="AB239:AB241"/>
    <mergeCell ref="AC239:AC241"/>
    <mergeCell ref="L239:L241"/>
    <mergeCell ref="M239:M241"/>
    <mergeCell ref="N239:N241"/>
    <mergeCell ref="O239:O241"/>
    <mergeCell ref="P239:P241"/>
    <mergeCell ref="Q239:Q241"/>
    <mergeCell ref="R239:R241"/>
    <mergeCell ref="S239:S241"/>
    <mergeCell ref="T239:T241"/>
    <mergeCell ref="C239:C241"/>
    <mergeCell ref="D239:D241"/>
    <mergeCell ref="E239:E241"/>
    <mergeCell ref="F239:F241"/>
    <mergeCell ref="G239:G241"/>
    <mergeCell ref="H239:H241"/>
    <mergeCell ref="I239:I241"/>
    <mergeCell ref="J239:J241"/>
    <mergeCell ref="K239:K241"/>
    <mergeCell ref="Z225:Z227"/>
    <mergeCell ref="AA225:AA227"/>
    <mergeCell ref="AB225:AB227"/>
    <mergeCell ref="AC225:AC227"/>
    <mergeCell ref="AD225:AD227"/>
    <mergeCell ref="AE225:AE227"/>
    <mergeCell ref="AF225:AF227"/>
    <mergeCell ref="AG225:AG227"/>
    <mergeCell ref="C235:AI235"/>
    <mergeCell ref="C221:AI221"/>
    <mergeCell ref="C225:C227"/>
    <mergeCell ref="D225:D227"/>
    <mergeCell ref="E225:E227"/>
    <mergeCell ref="F225:F227"/>
    <mergeCell ref="G225:G227"/>
    <mergeCell ref="H225:H227"/>
    <mergeCell ref="I225:I227"/>
    <mergeCell ref="J225:J227"/>
    <mergeCell ref="K225:K227"/>
    <mergeCell ref="L225:L227"/>
    <mergeCell ref="M225:M227"/>
    <mergeCell ref="N225:N227"/>
    <mergeCell ref="O225:O227"/>
    <mergeCell ref="P225:P227"/>
    <mergeCell ref="Q225:Q227"/>
    <mergeCell ref="R225:R227"/>
    <mergeCell ref="S225:S227"/>
    <mergeCell ref="T225:T227"/>
    <mergeCell ref="U225:U227"/>
    <mergeCell ref="V225:V227"/>
    <mergeCell ref="W225:W227"/>
    <mergeCell ref="X225:X227"/>
    <mergeCell ref="Y225:Y227"/>
    <mergeCell ref="Y211:Y213"/>
    <mergeCell ref="Z211:Z213"/>
    <mergeCell ref="AA211:AA213"/>
    <mergeCell ref="AB211:AB213"/>
    <mergeCell ref="AC211:AC213"/>
    <mergeCell ref="AD211:AD213"/>
    <mergeCell ref="AE211:AE213"/>
    <mergeCell ref="AF211:AF213"/>
    <mergeCell ref="AG211:AG213"/>
    <mergeCell ref="AG197:AG199"/>
    <mergeCell ref="C207:AI207"/>
    <mergeCell ref="C211:C213"/>
    <mergeCell ref="D211:D213"/>
    <mergeCell ref="E211:E213"/>
    <mergeCell ref="F211:F213"/>
    <mergeCell ref="G211:G213"/>
    <mergeCell ref="H211:H213"/>
    <mergeCell ref="I211:I213"/>
    <mergeCell ref="J211:J213"/>
    <mergeCell ref="K211:K213"/>
    <mergeCell ref="L211:L213"/>
    <mergeCell ref="M211:M213"/>
    <mergeCell ref="N211:N213"/>
    <mergeCell ref="O211:O213"/>
    <mergeCell ref="P211:P213"/>
    <mergeCell ref="Q211:Q213"/>
    <mergeCell ref="R211:R213"/>
    <mergeCell ref="S211:S213"/>
    <mergeCell ref="T211:T213"/>
    <mergeCell ref="U211:U213"/>
    <mergeCell ref="V211:V213"/>
    <mergeCell ref="W211:W213"/>
    <mergeCell ref="X211:X213"/>
    <mergeCell ref="X197:X199"/>
    <mergeCell ref="Y197:Y199"/>
    <mergeCell ref="Z197:Z199"/>
    <mergeCell ref="AA197:AA199"/>
    <mergeCell ref="AB197:AB199"/>
    <mergeCell ref="AC197:AC199"/>
    <mergeCell ref="AD197:AD199"/>
    <mergeCell ref="AE197:AE199"/>
    <mergeCell ref="AF197:AF199"/>
    <mergeCell ref="AF183:AF185"/>
    <mergeCell ref="AG183:AG185"/>
    <mergeCell ref="C193:AI193"/>
    <mergeCell ref="C197:C199"/>
    <mergeCell ref="D197:D199"/>
    <mergeCell ref="E197:E199"/>
    <mergeCell ref="F197:F199"/>
    <mergeCell ref="G197:G199"/>
    <mergeCell ref="H197:H199"/>
    <mergeCell ref="I197:I199"/>
    <mergeCell ref="J197:J199"/>
    <mergeCell ref="K197:K199"/>
    <mergeCell ref="L197:L199"/>
    <mergeCell ref="M197:M199"/>
    <mergeCell ref="N197:N199"/>
    <mergeCell ref="O197:O199"/>
    <mergeCell ref="P197:P199"/>
    <mergeCell ref="Q197:Q199"/>
    <mergeCell ref="R197:R199"/>
    <mergeCell ref="S197:S199"/>
    <mergeCell ref="T197:T199"/>
    <mergeCell ref="U197:U199"/>
    <mergeCell ref="V197:V199"/>
    <mergeCell ref="W197:W199"/>
    <mergeCell ref="W183:W185"/>
    <mergeCell ref="X183:X185"/>
    <mergeCell ref="Y183:Y185"/>
    <mergeCell ref="Z183:Z185"/>
    <mergeCell ref="AA183:AA185"/>
    <mergeCell ref="AB183:AB185"/>
    <mergeCell ref="AC183:AC185"/>
    <mergeCell ref="AD183:AD185"/>
    <mergeCell ref="AE183:AE185"/>
    <mergeCell ref="AE169:AE171"/>
    <mergeCell ref="AF169:AF171"/>
    <mergeCell ref="AG169:AG171"/>
    <mergeCell ref="C179:AI179"/>
    <mergeCell ref="C183:C185"/>
    <mergeCell ref="D183:D185"/>
    <mergeCell ref="E183:E185"/>
    <mergeCell ref="F183:F185"/>
    <mergeCell ref="G183:G185"/>
    <mergeCell ref="H183:H185"/>
    <mergeCell ref="I183:I185"/>
    <mergeCell ref="J183:J185"/>
    <mergeCell ref="K183:K185"/>
    <mergeCell ref="L183:L185"/>
    <mergeCell ref="M183:M185"/>
    <mergeCell ref="N183:N185"/>
    <mergeCell ref="O183:O185"/>
    <mergeCell ref="P183:P185"/>
    <mergeCell ref="Q183:Q185"/>
    <mergeCell ref="R183:R185"/>
    <mergeCell ref="S183:S185"/>
    <mergeCell ref="T183:T185"/>
    <mergeCell ref="U183:U185"/>
    <mergeCell ref="V183:V185"/>
    <mergeCell ref="V169:V171"/>
    <mergeCell ref="W169:W171"/>
    <mergeCell ref="X169:X171"/>
    <mergeCell ref="Y169:Y171"/>
    <mergeCell ref="Z169:Z171"/>
    <mergeCell ref="AA169:AA171"/>
    <mergeCell ref="AB169:AB171"/>
    <mergeCell ref="AC169:AC171"/>
    <mergeCell ref="AD169:AD171"/>
    <mergeCell ref="AD155:AD157"/>
    <mergeCell ref="AE155:AE157"/>
    <mergeCell ref="AF155:AF157"/>
    <mergeCell ref="AG155:AG157"/>
    <mergeCell ref="C165:AI165"/>
    <mergeCell ref="C169:C171"/>
    <mergeCell ref="D169:D171"/>
    <mergeCell ref="E169:E171"/>
    <mergeCell ref="F169:F171"/>
    <mergeCell ref="G169:G171"/>
    <mergeCell ref="H169:H171"/>
    <mergeCell ref="I169:I171"/>
    <mergeCell ref="J169:J171"/>
    <mergeCell ref="K169:K171"/>
    <mergeCell ref="L169:L171"/>
    <mergeCell ref="M169:M171"/>
    <mergeCell ref="N169:N171"/>
    <mergeCell ref="O169:O171"/>
    <mergeCell ref="P169:P171"/>
    <mergeCell ref="Q169:Q171"/>
    <mergeCell ref="R169:R171"/>
    <mergeCell ref="S169:S171"/>
    <mergeCell ref="T169:T171"/>
    <mergeCell ref="U169:U171"/>
    <mergeCell ref="U155:U157"/>
    <mergeCell ref="V155:V157"/>
    <mergeCell ref="W155:W157"/>
    <mergeCell ref="X155:X157"/>
    <mergeCell ref="Y155:Y157"/>
    <mergeCell ref="Z155:Z157"/>
    <mergeCell ref="AA155:AA157"/>
    <mergeCell ref="AB155:AB157"/>
    <mergeCell ref="AC155:AC157"/>
    <mergeCell ref="L155:L157"/>
    <mergeCell ref="M155:M157"/>
    <mergeCell ref="N155:N157"/>
    <mergeCell ref="O155:O157"/>
    <mergeCell ref="P155:P157"/>
    <mergeCell ref="Q155:Q157"/>
    <mergeCell ref="R155:R157"/>
    <mergeCell ref="S155:S157"/>
    <mergeCell ref="T155:T157"/>
    <mergeCell ref="C155:C157"/>
    <mergeCell ref="D155:D157"/>
    <mergeCell ref="E155:E157"/>
    <mergeCell ref="F155:F157"/>
    <mergeCell ref="G155:G157"/>
    <mergeCell ref="H155:H157"/>
    <mergeCell ref="I155:I157"/>
    <mergeCell ref="J155:J157"/>
    <mergeCell ref="K155:K157"/>
    <mergeCell ref="Z141:Z143"/>
    <mergeCell ref="AA141:AA143"/>
    <mergeCell ref="AB141:AB143"/>
    <mergeCell ref="AC141:AC143"/>
    <mergeCell ref="AD141:AD143"/>
    <mergeCell ref="AE141:AE143"/>
    <mergeCell ref="AF141:AF143"/>
    <mergeCell ref="AG141:AG143"/>
    <mergeCell ref="C151:AI151"/>
    <mergeCell ref="C137:AI137"/>
    <mergeCell ref="C141:C143"/>
    <mergeCell ref="D141:D143"/>
    <mergeCell ref="E141:E143"/>
    <mergeCell ref="F141:F143"/>
    <mergeCell ref="G141:G143"/>
    <mergeCell ref="H141:H143"/>
    <mergeCell ref="I141:I143"/>
    <mergeCell ref="J141:J143"/>
    <mergeCell ref="K141:K143"/>
    <mergeCell ref="L141:L143"/>
    <mergeCell ref="M141:M143"/>
    <mergeCell ref="N141:N143"/>
    <mergeCell ref="O141:O143"/>
    <mergeCell ref="P141:P143"/>
    <mergeCell ref="Q141:Q143"/>
    <mergeCell ref="R141:R143"/>
    <mergeCell ref="S141:S143"/>
    <mergeCell ref="T141:T143"/>
    <mergeCell ref="U141:U143"/>
    <mergeCell ref="V141:V143"/>
    <mergeCell ref="W141:W143"/>
    <mergeCell ref="X141:X143"/>
    <mergeCell ref="Y141:Y143"/>
    <mergeCell ref="Y127:Y129"/>
    <mergeCell ref="Z127:Z129"/>
    <mergeCell ref="AA127:AA129"/>
    <mergeCell ref="AB127:AB129"/>
    <mergeCell ref="AC127:AC129"/>
    <mergeCell ref="AD127:AD129"/>
    <mergeCell ref="AE127:AE129"/>
    <mergeCell ref="AF127:AF129"/>
    <mergeCell ref="AG127:AG129"/>
    <mergeCell ref="AG113:AG115"/>
    <mergeCell ref="C123:AI123"/>
    <mergeCell ref="C127:C129"/>
    <mergeCell ref="D127:D129"/>
    <mergeCell ref="E127:E129"/>
    <mergeCell ref="F127:F129"/>
    <mergeCell ref="G127:G129"/>
    <mergeCell ref="H127:H129"/>
    <mergeCell ref="I127:I129"/>
    <mergeCell ref="J127:J129"/>
    <mergeCell ref="K127:K129"/>
    <mergeCell ref="L127:L129"/>
    <mergeCell ref="M127:M129"/>
    <mergeCell ref="N127:N129"/>
    <mergeCell ref="O127:O129"/>
    <mergeCell ref="P127:P129"/>
    <mergeCell ref="Q127:Q129"/>
    <mergeCell ref="R127:R129"/>
    <mergeCell ref="S127:S129"/>
    <mergeCell ref="T127:T129"/>
    <mergeCell ref="U127:U129"/>
    <mergeCell ref="V127:V129"/>
    <mergeCell ref="W127:W129"/>
    <mergeCell ref="X127:X129"/>
    <mergeCell ref="X113:X115"/>
    <mergeCell ref="Y113:Y115"/>
    <mergeCell ref="Z113:Z115"/>
    <mergeCell ref="AA113:AA115"/>
    <mergeCell ref="AB113:AB115"/>
    <mergeCell ref="AC113:AC115"/>
    <mergeCell ref="AD113:AD115"/>
    <mergeCell ref="AE113:AE115"/>
    <mergeCell ref="AF113:AF115"/>
    <mergeCell ref="AF99:AF101"/>
    <mergeCell ref="AG99:AG101"/>
    <mergeCell ref="C109:AI109"/>
    <mergeCell ref="C113:C115"/>
    <mergeCell ref="D113:D115"/>
    <mergeCell ref="E113:E115"/>
    <mergeCell ref="F113:F115"/>
    <mergeCell ref="G113:G115"/>
    <mergeCell ref="H113:H115"/>
    <mergeCell ref="I113:I115"/>
    <mergeCell ref="J113:J115"/>
    <mergeCell ref="K113:K115"/>
    <mergeCell ref="L113:L115"/>
    <mergeCell ref="M113:M115"/>
    <mergeCell ref="N113:N115"/>
    <mergeCell ref="O113:O115"/>
    <mergeCell ref="P113:P115"/>
    <mergeCell ref="Q113:Q115"/>
    <mergeCell ref="R113:R115"/>
    <mergeCell ref="S113:S115"/>
    <mergeCell ref="T113:T115"/>
    <mergeCell ref="U113:U115"/>
    <mergeCell ref="V113:V115"/>
    <mergeCell ref="W113:W115"/>
    <mergeCell ref="W99:W101"/>
    <mergeCell ref="X99:X101"/>
    <mergeCell ref="Y99:Y101"/>
    <mergeCell ref="Z99:Z101"/>
    <mergeCell ref="AA99:AA101"/>
    <mergeCell ref="AB99:AB101"/>
    <mergeCell ref="AC99:AC101"/>
    <mergeCell ref="AD99:AD101"/>
    <mergeCell ref="AE99:AE101"/>
    <mergeCell ref="AE85:AE87"/>
    <mergeCell ref="AF85:AF87"/>
    <mergeCell ref="AG85:AG87"/>
    <mergeCell ref="C95:AI95"/>
    <mergeCell ref="C99:C101"/>
    <mergeCell ref="D99:D101"/>
    <mergeCell ref="E99:E101"/>
    <mergeCell ref="F99:F101"/>
    <mergeCell ref="G99:G101"/>
    <mergeCell ref="H99:H101"/>
    <mergeCell ref="I99:I101"/>
    <mergeCell ref="J99:J101"/>
    <mergeCell ref="K99:K101"/>
    <mergeCell ref="L99:L101"/>
    <mergeCell ref="M99:M101"/>
    <mergeCell ref="N99:N101"/>
    <mergeCell ref="O99:O101"/>
    <mergeCell ref="P99:P101"/>
    <mergeCell ref="Q99:Q101"/>
    <mergeCell ref="R99:R101"/>
    <mergeCell ref="S99:S101"/>
    <mergeCell ref="T99:T101"/>
    <mergeCell ref="U99:U101"/>
    <mergeCell ref="V99:V101"/>
    <mergeCell ref="V85:V87"/>
    <mergeCell ref="W85:W87"/>
    <mergeCell ref="X85:X87"/>
    <mergeCell ref="Y85:Y87"/>
    <mergeCell ref="Z85:Z87"/>
    <mergeCell ref="AA85:AA87"/>
    <mergeCell ref="AB85:AB87"/>
    <mergeCell ref="AC85:AC87"/>
    <mergeCell ref="AD85:AD87"/>
    <mergeCell ref="AD71:AD73"/>
    <mergeCell ref="AE71:AE73"/>
    <mergeCell ref="AF71:AF73"/>
    <mergeCell ref="AG71:AG73"/>
    <mergeCell ref="C81:AI81"/>
    <mergeCell ref="C85:C87"/>
    <mergeCell ref="D85:D87"/>
    <mergeCell ref="E85:E87"/>
    <mergeCell ref="F85:F87"/>
    <mergeCell ref="G85:G87"/>
    <mergeCell ref="H85:H87"/>
    <mergeCell ref="I85:I87"/>
    <mergeCell ref="J85:J87"/>
    <mergeCell ref="K85:K87"/>
    <mergeCell ref="L85:L87"/>
    <mergeCell ref="M85:M87"/>
    <mergeCell ref="N85:N87"/>
    <mergeCell ref="O85:O87"/>
    <mergeCell ref="P85:P87"/>
    <mergeCell ref="Q85:Q87"/>
    <mergeCell ref="R85:R87"/>
    <mergeCell ref="S85:S87"/>
    <mergeCell ref="T85:T87"/>
    <mergeCell ref="U85:U87"/>
    <mergeCell ref="U71:U73"/>
    <mergeCell ref="V71:V73"/>
    <mergeCell ref="W71:W73"/>
    <mergeCell ref="X71:X73"/>
    <mergeCell ref="Y71:Y73"/>
    <mergeCell ref="Z71:Z73"/>
    <mergeCell ref="AA71:AA73"/>
    <mergeCell ref="AB71:AB73"/>
    <mergeCell ref="AC71:AC73"/>
    <mergeCell ref="L71:L73"/>
    <mergeCell ref="M71:M73"/>
    <mergeCell ref="N71:N73"/>
    <mergeCell ref="O71:O73"/>
    <mergeCell ref="P71:P73"/>
    <mergeCell ref="Q71:Q73"/>
    <mergeCell ref="R71:R73"/>
    <mergeCell ref="S71:S73"/>
    <mergeCell ref="T71:T73"/>
    <mergeCell ref="C71:C73"/>
    <mergeCell ref="D71:D73"/>
    <mergeCell ref="E71:E73"/>
    <mergeCell ref="F71:F73"/>
    <mergeCell ref="G71:G73"/>
    <mergeCell ref="H71:H73"/>
    <mergeCell ref="I71:I73"/>
    <mergeCell ref="J71:J73"/>
    <mergeCell ref="K71:K73"/>
    <mergeCell ref="Z57:Z59"/>
    <mergeCell ref="AA57:AA59"/>
    <mergeCell ref="AB57:AB59"/>
    <mergeCell ref="AC57:AC59"/>
    <mergeCell ref="AD57:AD59"/>
    <mergeCell ref="AE57:AE59"/>
    <mergeCell ref="AF57:AF59"/>
    <mergeCell ref="AG57:AG59"/>
    <mergeCell ref="C67:AI67"/>
    <mergeCell ref="C53:AI53"/>
    <mergeCell ref="C57:C59"/>
    <mergeCell ref="D57:D59"/>
    <mergeCell ref="E57:E59"/>
    <mergeCell ref="F57:F59"/>
    <mergeCell ref="G57:G59"/>
    <mergeCell ref="H57:H59"/>
    <mergeCell ref="I57:I59"/>
    <mergeCell ref="J57:J59"/>
    <mergeCell ref="K57:K59"/>
    <mergeCell ref="L57:L59"/>
    <mergeCell ref="M57:M59"/>
    <mergeCell ref="N57:N59"/>
    <mergeCell ref="O57:O59"/>
    <mergeCell ref="P57:P59"/>
    <mergeCell ref="Q57:Q59"/>
    <mergeCell ref="R57:R59"/>
    <mergeCell ref="S57:S59"/>
    <mergeCell ref="T57:T59"/>
    <mergeCell ref="U57:U59"/>
    <mergeCell ref="V57:V59"/>
    <mergeCell ref="W57:W59"/>
    <mergeCell ref="X57:X59"/>
    <mergeCell ref="Y57:Y59"/>
    <mergeCell ref="Y43:Y45"/>
    <mergeCell ref="Z43:Z45"/>
    <mergeCell ref="AA43:AA45"/>
    <mergeCell ref="AB43:AB45"/>
    <mergeCell ref="AC43:AC45"/>
    <mergeCell ref="AD43:AD45"/>
    <mergeCell ref="AE43:AE45"/>
    <mergeCell ref="AF43:AF45"/>
    <mergeCell ref="AG43:AG45"/>
    <mergeCell ref="AG29:AG31"/>
    <mergeCell ref="C39:AI39"/>
    <mergeCell ref="C43:C45"/>
    <mergeCell ref="D43:D45"/>
    <mergeCell ref="E43:E45"/>
    <mergeCell ref="F43:F45"/>
    <mergeCell ref="G43:G45"/>
    <mergeCell ref="H43:H45"/>
    <mergeCell ref="I43:I45"/>
    <mergeCell ref="J43:J45"/>
    <mergeCell ref="K43:K45"/>
    <mergeCell ref="L43:L45"/>
    <mergeCell ref="M43:M45"/>
    <mergeCell ref="N43:N45"/>
    <mergeCell ref="O43:O45"/>
    <mergeCell ref="P43:P45"/>
    <mergeCell ref="Q43:Q45"/>
    <mergeCell ref="R43:R45"/>
    <mergeCell ref="S43:S45"/>
    <mergeCell ref="T43:T45"/>
    <mergeCell ref="U43:U45"/>
    <mergeCell ref="V43:V45"/>
    <mergeCell ref="W43:W45"/>
    <mergeCell ref="X43:X45"/>
    <mergeCell ref="X29:X31"/>
    <mergeCell ref="Y29:Y31"/>
    <mergeCell ref="Z29:Z31"/>
    <mergeCell ref="AA29:AA31"/>
    <mergeCell ref="AB29:AB31"/>
    <mergeCell ref="AC29:AC31"/>
    <mergeCell ref="AD29:AD31"/>
    <mergeCell ref="AE29:AE31"/>
    <mergeCell ref="AF29:AF31"/>
    <mergeCell ref="AF15:AF17"/>
    <mergeCell ref="AG15:AG17"/>
    <mergeCell ref="C25:AI25"/>
    <mergeCell ref="C29:C31"/>
    <mergeCell ref="D29:D31"/>
    <mergeCell ref="E29:E31"/>
    <mergeCell ref="F29:F31"/>
    <mergeCell ref="G29:G31"/>
    <mergeCell ref="H29:H31"/>
    <mergeCell ref="I29:I31"/>
    <mergeCell ref="J29:J31"/>
    <mergeCell ref="K29:K31"/>
    <mergeCell ref="L29:L31"/>
    <mergeCell ref="M29:M31"/>
    <mergeCell ref="N29:N31"/>
    <mergeCell ref="O29:O31"/>
    <mergeCell ref="P29:P31"/>
    <mergeCell ref="Q29:Q31"/>
    <mergeCell ref="R29:R31"/>
    <mergeCell ref="S29:S31"/>
    <mergeCell ref="T29:T31"/>
    <mergeCell ref="U29:U31"/>
    <mergeCell ref="V29:V31"/>
    <mergeCell ref="W29:W31"/>
    <mergeCell ref="W15:W17"/>
    <mergeCell ref="X15:X17"/>
    <mergeCell ref="Y15:Y17"/>
    <mergeCell ref="Z15:Z17"/>
    <mergeCell ref="AA15:AA17"/>
    <mergeCell ref="AB15:AB17"/>
    <mergeCell ref="AC15:AC17"/>
    <mergeCell ref="AD15:AD17"/>
    <mergeCell ref="AE15:AE17"/>
    <mergeCell ref="B267:B269"/>
    <mergeCell ref="B281:B283"/>
    <mergeCell ref="B295:B297"/>
    <mergeCell ref="C11:AI11"/>
    <mergeCell ref="C15:C17"/>
    <mergeCell ref="D15:D17"/>
    <mergeCell ref="E15:E17"/>
    <mergeCell ref="F15:F17"/>
    <mergeCell ref="G15:G17"/>
    <mergeCell ref="H15:H17"/>
    <mergeCell ref="I15:I17"/>
    <mergeCell ref="J15:J17"/>
    <mergeCell ref="K15:K17"/>
    <mergeCell ref="L15:L17"/>
    <mergeCell ref="M15:M17"/>
    <mergeCell ref="N15:N17"/>
    <mergeCell ref="O15:O17"/>
    <mergeCell ref="P15:P17"/>
    <mergeCell ref="Q15:Q17"/>
    <mergeCell ref="R15:R17"/>
    <mergeCell ref="S15:S17"/>
    <mergeCell ref="T15:T17"/>
    <mergeCell ref="U15:U17"/>
    <mergeCell ref="V15:V17"/>
    <mergeCell ref="B141:B143"/>
    <mergeCell ref="B155:B157"/>
    <mergeCell ref="B169:B171"/>
    <mergeCell ref="B183:B185"/>
    <mergeCell ref="B197:B199"/>
    <mergeCell ref="B211:B213"/>
    <mergeCell ref="B225:B227"/>
    <mergeCell ref="B239:B241"/>
    <mergeCell ref="B253:B255"/>
    <mergeCell ref="B15:B17"/>
    <mergeCell ref="B29:B31"/>
    <mergeCell ref="B43:B45"/>
    <mergeCell ref="B57:B59"/>
    <mergeCell ref="B71:B73"/>
    <mergeCell ref="B85:B87"/>
    <mergeCell ref="B99:B101"/>
    <mergeCell ref="B113:B115"/>
    <mergeCell ref="B127:B129"/>
    <mergeCell ref="U5:V5"/>
    <mergeCell ref="W5:X5"/>
    <mergeCell ref="Y5:Z5"/>
    <mergeCell ref="AB5:AF6"/>
    <mergeCell ref="AG5:AH6"/>
    <mergeCell ref="B6:E6"/>
    <mergeCell ref="S6:T6"/>
    <mergeCell ref="U6:V6"/>
    <mergeCell ref="W6:X6"/>
    <mergeCell ref="Y6:Z6"/>
    <mergeCell ref="AB7:AF8"/>
    <mergeCell ref="AG7:AH8"/>
    <mergeCell ref="B8:E8"/>
    <mergeCell ref="G8:J8"/>
    <mergeCell ref="L8:N8"/>
    <mergeCell ref="B7:E7"/>
    <mergeCell ref="G7:J7"/>
    <mergeCell ref="S7:T7"/>
    <mergeCell ref="U7:V7"/>
    <mergeCell ref="W7:X7"/>
    <mergeCell ref="Y7:Z7"/>
    <mergeCell ref="O8:P8"/>
    <mergeCell ref="C305:AI305"/>
    <mergeCell ref="B309:B311"/>
    <mergeCell ref="C309:C311"/>
    <mergeCell ref="D309:D311"/>
    <mergeCell ref="E309:E311"/>
    <mergeCell ref="F309:F311"/>
    <mergeCell ref="G309:G311"/>
    <mergeCell ref="H309:H311"/>
    <mergeCell ref="I309:I311"/>
    <mergeCell ref="J309:J311"/>
    <mergeCell ref="K309:K311"/>
    <mergeCell ref="L309:L311"/>
    <mergeCell ref="M309:M311"/>
    <mergeCell ref="N309:N311"/>
    <mergeCell ref="O309:O311"/>
    <mergeCell ref="P309:P311"/>
    <mergeCell ref="Q309:Q311"/>
    <mergeCell ref="R309:R311"/>
    <mergeCell ref="S309:S311"/>
    <mergeCell ref="T309:T311"/>
    <mergeCell ref="U309:U311"/>
    <mergeCell ref="V309:V311"/>
    <mergeCell ref="W309:W311"/>
    <mergeCell ref="X309:X311"/>
    <mergeCell ref="Y309:Y311"/>
    <mergeCell ref="Z309:Z311"/>
    <mergeCell ref="AA309:AA311"/>
    <mergeCell ref="AB309:AB311"/>
    <mergeCell ref="AC309:AC311"/>
    <mergeCell ref="AD309:AD311"/>
    <mergeCell ref="AE309:AE311"/>
    <mergeCell ref="AF309:AF311"/>
    <mergeCell ref="AG309:AG311"/>
    <mergeCell ref="C319:AI319"/>
    <mergeCell ref="B323:B325"/>
    <mergeCell ref="C323:C325"/>
    <mergeCell ref="D323:D325"/>
    <mergeCell ref="E323:E325"/>
    <mergeCell ref="F323:F325"/>
    <mergeCell ref="G323:G325"/>
    <mergeCell ref="H323:H325"/>
    <mergeCell ref="I323:I325"/>
    <mergeCell ref="J323:J325"/>
    <mergeCell ref="K323:K325"/>
    <mergeCell ref="L323:L325"/>
    <mergeCell ref="M323:M325"/>
    <mergeCell ref="N323:N325"/>
    <mergeCell ref="O323:O325"/>
    <mergeCell ref="P323:P325"/>
    <mergeCell ref="Q323:Q325"/>
    <mergeCell ref="R323:R325"/>
    <mergeCell ref="S323:S325"/>
    <mergeCell ref="T323:T325"/>
    <mergeCell ref="U323:U325"/>
    <mergeCell ref="V323:V325"/>
    <mergeCell ref="W323:W325"/>
    <mergeCell ref="X323:X325"/>
    <mergeCell ref="Y323:Y325"/>
    <mergeCell ref="Z323:Z325"/>
    <mergeCell ref="AA323:AA325"/>
    <mergeCell ref="AB323:AB325"/>
    <mergeCell ref="AC323:AC325"/>
    <mergeCell ref="AD323:AD325"/>
    <mergeCell ref="AE323:AE325"/>
    <mergeCell ref="AF323:AF325"/>
    <mergeCell ref="AG323:AG325"/>
    <mergeCell ref="C333:AI333"/>
    <mergeCell ref="B337:B339"/>
    <mergeCell ref="C337:C339"/>
    <mergeCell ref="D337:D339"/>
    <mergeCell ref="E337:E339"/>
    <mergeCell ref="F337:F339"/>
    <mergeCell ref="G337:G339"/>
    <mergeCell ref="H337:H339"/>
    <mergeCell ref="I337:I339"/>
    <mergeCell ref="J337:J339"/>
    <mergeCell ref="K337:K339"/>
    <mergeCell ref="L337:L339"/>
    <mergeCell ref="M337:M339"/>
    <mergeCell ref="N337:N339"/>
    <mergeCell ref="O337:O339"/>
    <mergeCell ref="P337:P339"/>
    <mergeCell ref="Q337:Q339"/>
    <mergeCell ref="R337:R339"/>
    <mergeCell ref="S337:S339"/>
    <mergeCell ref="T337:T339"/>
    <mergeCell ref="U337:U339"/>
    <mergeCell ref="V337:V339"/>
    <mergeCell ref="W337:W339"/>
    <mergeCell ref="X337:X339"/>
    <mergeCell ref="Y337:Y339"/>
    <mergeCell ref="Z337:Z339"/>
    <mergeCell ref="AA337:AA339"/>
    <mergeCell ref="AB337:AB339"/>
    <mergeCell ref="AC337:AC339"/>
    <mergeCell ref="AD337:AD339"/>
    <mergeCell ref="AE337:AE339"/>
    <mergeCell ref="AF337:AF339"/>
    <mergeCell ref="AG337:AG339"/>
  </mergeCells>
  <phoneticPr fontId="6"/>
  <conditionalFormatting sqref="B305:AG314">
    <cfRule type="expression" dxfId="181" priority="9">
      <formula>$C$308=""</formula>
    </cfRule>
  </conditionalFormatting>
  <conditionalFormatting sqref="B11:AI22">
    <cfRule type="expression" dxfId="180" priority="2">
      <formula>$C$12=""</formula>
    </cfRule>
  </conditionalFormatting>
  <conditionalFormatting sqref="B25:AI36">
    <cfRule type="expression" dxfId="179" priority="36">
      <formula>$C$28=""</formula>
    </cfRule>
  </conditionalFormatting>
  <conditionalFormatting sqref="B39:AI50">
    <cfRule type="expression" dxfId="178" priority="37">
      <formula>$C$42=""</formula>
    </cfRule>
  </conditionalFormatting>
  <conditionalFormatting sqref="B53:AI64">
    <cfRule type="expression" dxfId="177" priority="38">
      <formula>$C$56=""</formula>
    </cfRule>
  </conditionalFormatting>
  <conditionalFormatting sqref="B67:AI78">
    <cfRule type="expression" dxfId="176" priority="39">
      <formula>$C$70=""</formula>
    </cfRule>
  </conditionalFormatting>
  <conditionalFormatting sqref="B81:AI92">
    <cfRule type="expression" dxfId="175" priority="40">
      <formula>$C$84=""</formula>
    </cfRule>
  </conditionalFormatting>
  <conditionalFormatting sqref="B95:AI106">
    <cfRule type="expression" dxfId="174" priority="41">
      <formula>$C$98=""</formula>
    </cfRule>
  </conditionalFormatting>
  <conditionalFormatting sqref="B109:AI120">
    <cfRule type="expression" dxfId="173" priority="42">
      <formula>$C$112=""</formula>
    </cfRule>
  </conditionalFormatting>
  <conditionalFormatting sqref="B123:AI134">
    <cfRule type="expression" dxfId="172" priority="43">
      <formula>$C$126=""</formula>
    </cfRule>
  </conditionalFormatting>
  <conditionalFormatting sqref="B137:AI148">
    <cfRule type="expression" dxfId="171" priority="48">
      <formula>$C$140=""</formula>
    </cfRule>
  </conditionalFormatting>
  <conditionalFormatting sqref="B151:AI162">
    <cfRule type="expression" dxfId="170" priority="47">
      <formula>$C$154=""</formula>
    </cfRule>
  </conditionalFormatting>
  <conditionalFormatting sqref="B165:AI176">
    <cfRule type="expression" dxfId="169" priority="46">
      <formula>$C$168=""</formula>
    </cfRule>
  </conditionalFormatting>
  <conditionalFormatting sqref="B179:AI190">
    <cfRule type="expression" dxfId="168" priority="45">
      <formula>$C$182=""</formula>
    </cfRule>
  </conditionalFormatting>
  <conditionalFormatting sqref="B193:AI204">
    <cfRule type="expression" dxfId="167" priority="44">
      <formula>$C$196=""</formula>
    </cfRule>
  </conditionalFormatting>
  <conditionalFormatting sqref="B207:AI218">
    <cfRule type="expression" dxfId="166" priority="49">
      <formula>$C$210=""</formula>
    </cfRule>
  </conditionalFormatting>
  <conditionalFormatting sqref="B221:AI232">
    <cfRule type="expression" dxfId="165" priority="13">
      <formula>$C$224=""</formula>
    </cfRule>
  </conditionalFormatting>
  <conditionalFormatting sqref="B235:AI246">
    <cfRule type="expression" dxfId="164" priority="21">
      <formula>$C$238=""</formula>
    </cfRule>
  </conditionalFormatting>
  <conditionalFormatting sqref="B249:AI260">
    <cfRule type="expression" dxfId="163" priority="50">
      <formula>$C$252=""</formula>
    </cfRule>
  </conditionalFormatting>
  <conditionalFormatting sqref="B263:AI274">
    <cfRule type="expression" dxfId="162" priority="51">
      <formula>$C$266=""</formula>
    </cfRule>
  </conditionalFormatting>
  <conditionalFormatting sqref="B277:AI288">
    <cfRule type="expression" dxfId="161" priority="52">
      <formula>$C$280=""</formula>
    </cfRule>
  </conditionalFormatting>
  <conditionalFormatting sqref="B291:AI302">
    <cfRule type="expression" dxfId="160" priority="53">
      <formula>$C$294=""</formula>
    </cfRule>
  </conditionalFormatting>
  <conditionalFormatting sqref="B315:AI316 AH307:AI314 B305:AI306">
    <cfRule type="expression" dxfId="159" priority="189">
      <formula>$C$308=""</formula>
    </cfRule>
  </conditionalFormatting>
  <conditionalFormatting sqref="B319:AI330">
    <cfRule type="expression" dxfId="158" priority="5">
      <formula>$C$322=""</formula>
    </cfRule>
  </conditionalFormatting>
  <conditionalFormatting sqref="B333:AI344">
    <cfRule type="expression" dxfId="157" priority="191">
      <formula>$C$336=""</formula>
    </cfRule>
  </conditionalFormatting>
  <conditionalFormatting sqref="C12:AG12">
    <cfRule type="expression" dxfId="156" priority="19">
      <formula>$C$28=""</formula>
    </cfRule>
  </conditionalFormatting>
  <conditionalFormatting sqref="C21:AG22">
    <cfRule type="expression" dxfId="155" priority="170">
      <formula>COUNTIFS(祝日,C$13)=1</formula>
    </cfRule>
    <cfRule type="expression" dxfId="154" priority="177">
      <formula>WEEKDAY(C$13)=7</formula>
    </cfRule>
    <cfRule type="expression" dxfId="153" priority="178">
      <formula>WEEKDAY(C$13)=1</formula>
    </cfRule>
  </conditionalFormatting>
  <conditionalFormatting sqref="C27:AG36">
    <cfRule type="expression" dxfId="152" priority="167">
      <formula>COUNTIFS(祝日,C$27)=1</formula>
    </cfRule>
    <cfRule type="expression" dxfId="151" priority="168">
      <formula>WEEKDAY(C$27)=7</formula>
    </cfRule>
    <cfRule type="expression" dxfId="150" priority="169">
      <formula>WEEKDAY(C$27)=1</formula>
    </cfRule>
  </conditionalFormatting>
  <conditionalFormatting sqref="C41:AG50">
    <cfRule type="expression" dxfId="149" priority="161">
      <formula>COUNTIFS(祝日,C$41)=1</formula>
    </cfRule>
    <cfRule type="expression" dxfId="148" priority="162">
      <formula>WEEKDAY(C$41)=7</formula>
    </cfRule>
    <cfRule type="expression" dxfId="147" priority="163">
      <formula>WEEKDAY(C$41)=1</formula>
    </cfRule>
  </conditionalFormatting>
  <conditionalFormatting sqref="C55:AG64">
    <cfRule type="expression" dxfId="146" priority="155">
      <formula>COUNTIFS(祝日,C$55)=1</formula>
    </cfRule>
    <cfRule type="expression" dxfId="145" priority="156">
      <formula>WEEKDAY(C$55)=7</formula>
    </cfRule>
    <cfRule type="expression" dxfId="144" priority="157">
      <formula>WEEKDAY(C$55)=1</formula>
    </cfRule>
  </conditionalFormatting>
  <conditionalFormatting sqref="C69:AG78">
    <cfRule type="expression" dxfId="143" priority="149">
      <formula>COUNTIFS(祝日,C$69)=1</formula>
    </cfRule>
    <cfRule type="expression" dxfId="142" priority="150">
      <formula>WEEKDAY(C$69)=7</formula>
    </cfRule>
    <cfRule type="expression" dxfId="141" priority="151">
      <formula>WEEKDAY(C$69)=1</formula>
    </cfRule>
  </conditionalFormatting>
  <conditionalFormatting sqref="C83:AG92">
    <cfRule type="expression" dxfId="140" priority="143">
      <formula>COUNTIFS(祝日,C$83)=1</formula>
    </cfRule>
    <cfRule type="expression" dxfId="139" priority="144">
      <formula>WEEKDAY(C$83)=7</formula>
    </cfRule>
    <cfRule type="expression" dxfId="138" priority="145">
      <formula>WEEKDAY(C$83)=1</formula>
    </cfRule>
  </conditionalFormatting>
  <conditionalFormatting sqref="C97:AG106">
    <cfRule type="expression" dxfId="137" priority="137">
      <formula>COUNTIFS(祝日,C$97)=1</formula>
    </cfRule>
    <cfRule type="expression" dxfId="136" priority="138">
      <formula>WEEKDAY(C$97)=7</formula>
    </cfRule>
    <cfRule type="expression" dxfId="135" priority="139">
      <formula>WEEKDAY(C$97)=1</formula>
    </cfRule>
  </conditionalFormatting>
  <conditionalFormatting sqref="C111:AG120">
    <cfRule type="expression" dxfId="134" priority="131">
      <formula>COUNTIFS(祝日,C$111)=1</formula>
    </cfRule>
    <cfRule type="expression" dxfId="133" priority="132">
      <formula>WEEKDAY(C$111)=7</formula>
    </cfRule>
    <cfRule type="expression" dxfId="132" priority="133">
      <formula>WEEKDAY(C$111)=1</formula>
    </cfRule>
  </conditionalFormatting>
  <conditionalFormatting sqref="C125:AG134">
    <cfRule type="expression" dxfId="131" priority="125">
      <formula>COUNTIFS(祝日,C$125)=1</formula>
    </cfRule>
    <cfRule type="expression" dxfId="130" priority="126">
      <formula>WEEKDAY(C$125)=7</formula>
    </cfRule>
    <cfRule type="expression" dxfId="129" priority="127">
      <formula>WEEKDAY(C$125)=1</formula>
    </cfRule>
  </conditionalFormatting>
  <conditionalFormatting sqref="C139:AG148">
    <cfRule type="expression" dxfId="128" priority="119">
      <formula>COUNTIFS(祝日,C$139)=1</formula>
    </cfRule>
    <cfRule type="expression" dxfId="127" priority="120">
      <formula>WEEKDAY(C$139)=7</formula>
    </cfRule>
    <cfRule type="expression" dxfId="126" priority="121">
      <formula>WEEKDAY(C$139)=1</formula>
    </cfRule>
  </conditionalFormatting>
  <conditionalFormatting sqref="C153:AG162">
    <cfRule type="expression" dxfId="125" priority="113">
      <formula>COUNTIFS(祝日,C$153)=1</formula>
    </cfRule>
    <cfRule type="expression" dxfId="124" priority="114">
      <formula>WEEKDAY(C$153)=7</formula>
    </cfRule>
    <cfRule type="expression" dxfId="123" priority="115">
      <formula>WEEKDAY(C$153)=1</formula>
    </cfRule>
  </conditionalFormatting>
  <conditionalFormatting sqref="C167:AG176">
    <cfRule type="expression" dxfId="122" priority="107">
      <formula>COUNTIFS(祝日,C$167)=1</formula>
    </cfRule>
    <cfRule type="expression" dxfId="121" priority="108">
      <formula>WEEKDAY(C$167)=7</formula>
    </cfRule>
    <cfRule type="expression" dxfId="120" priority="109">
      <formula>WEEKDAY(C$167)=1</formula>
    </cfRule>
  </conditionalFormatting>
  <conditionalFormatting sqref="C181:AG190">
    <cfRule type="expression" dxfId="119" priority="101">
      <formula>COUNTIFS(祝日,C$181)=1</formula>
    </cfRule>
    <cfRule type="expression" dxfId="118" priority="102">
      <formula>WEEKDAY(C$181)=7</formula>
    </cfRule>
    <cfRule type="expression" dxfId="117" priority="103">
      <formula>WEEKDAY(C$181)=1</formula>
    </cfRule>
  </conditionalFormatting>
  <conditionalFormatting sqref="C195:AG204">
    <cfRule type="expression" dxfId="116" priority="95">
      <formula>COUNTIFS(祝日,C$195)=1</formula>
    </cfRule>
    <cfRule type="expression" dxfId="115" priority="96">
      <formula>WEEKDAY(C$195)=7</formula>
    </cfRule>
    <cfRule type="expression" dxfId="114" priority="97">
      <formula>WEEKDAY(C$195)=1</formula>
    </cfRule>
  </conditionalFormatting>
  <conditionalFormatting sqref="C209:AG218">
    <cfRule type="expression" dxfId="113" priority="89">
      <formula>COUNTIFS(祝日,C$209)=1</formula>
    </cfRule>
    <cfRule type="expression" dxfId="112" priority="90">
      <formula>WEEKDAY(C$209)=7</formula>
    </cfRule>
    <cfRule type="expression" dxfId="111" priority="91">
      <formula>WEEKDAY(C$209)=1</formula>
    </cfRule>
  </conditionalFormatting>
  <conditionalFormatting sqref="C223:AG232">
    <cfRule type="expression" dxfId="110" priority="83">
      <formula>COUNTIFS(祝日,C$223)=1</formula>
    </cfRule>
    <cfRule type="expression" dxfId="109" priority="84">
      <formula>WEEKDAY(C$223)=7</formula>
    </cfRule>
    <cfRule type="expression" dxfId="108" priority="85">
      <formula>WEEKDAY(C$223)=1</formula>
    </cfRule>
  </conditionalFormatting>
  <conditionalFormatting sqref="C237:AG246">
    <cfRule type="expression" dxfId="107" priority="77">
      <formula>COUNTIFS(祝日,C$237)=1</formula>
    </cfRule>
    <cfRule type="expression" dxfId="106" priority="78">
      <formula>WEEKDAY(C$237)=7</formula>
    </cfRule>
    <cfRule type="expression" dxfId="105" priority="79">
      <formula>WEEKDAY(C$237)=1</formula>
    </cfRule>
  </conditionalFormatting>
  <conditionalFormatting sqref="C251:AG260">
    <cfRule type="expression" dxfId="104" priority="71">
      <formula>COUNTIFS(祝日,C$251)=1</formula>
    </cfRule>
    <cfRule type="expression" dxfId="103" priority="72">
      <formula>WEEKDAY(C$251)=7</formula>
    </cfRule>
    <cfRule type="expression" dxfId="102" priority="73">
      <formula>WEEKDAY(C$251)=1</formula>
    </cfRule>
  </conditionalFormatting>
  <conditionalFormatting sqref="C265:AG274">
    <cfRule type="expression" dxfId="101" priority="65">
      <formula>COUNTIFS(祝日,C$265)=1</formula>
    </cfRule>
    <cfRule type="expression" dxfId="100" priority="66">
      <formula>WEEKDAY(C$265)=7</formula>
    </cfRule>
    <cfRule type="expression" dxfId="99" priority="67">
      <formula>WEEKDAY(C$265)=1</formula>
    </cfRule>
  </conditionalFormatting>
  <conditionalFormatting sqref="C279:AG288">
    <cfRule type="expression" dxfId="98" priority="59">
      <formula>COUNTIFS(祝日,C$279)=1</formula>
    </cfRule>
    <cfRule type="expression" dxfId="97" priority="60">
      <formula>WEEKDAY(C$279)=7</formula>
    </cfRule>
    <cfRule type="expression" dxfId="96" priority="61">
      <formula>WEEKDAY(C$279)=1</formula>
    </cfRule>
  </conditionalFormatting>
  <conditionalFormatting sqref="C293:AG302">
    <cfRule type="expression" dxfId="95" priority="54">
      <formula>COUNTIFS(祝日,C$293)=1</formula>
    </cfRule>
    <cfRule type="expression" dxfId="94" priority="55">
      <formula>WEEKDAY(C$293)=7</formula>
    </cfRule>
    <cfRule type="expression" dxfId="93" priority="56">
      <formula>WEEKDAY(C$293)=1</formula>
    </cfRule>
  </conditionalFormatting>
  <conditionalFormatting sqref="C307:AG314">
    <cfRule type="expression" dxfId="92" priority="10">
      <formula>COUNTIFS(祝日,C$307)=1</formula>
    </cfRule>
    <cfRule type="expression" dxfId="91" priority="11">
      <formula>WEEKDAY(C$307)=7</formula>
    </cfRule>
    <cfRule type="expression" dxfId="90" priority="12">
      <formula>WEEKDAY(C$307)=1</formula>
    </cfRule>
  </conditionalFormatting>
  <conditionalFormatting sqref="C315:AG316">
    <cfRule type="expression" dxfId="89" priority="203">
      <formula>COUNTIFS(祝日,C$265)=1</formula>
    </cfRule>
    <cfRule type="expression" dxfId="88" priority="204">
      <formula>WEEKDAY(C$265)=7</formula>
    </cfRule>
    <cfRule type="expression" dxfId="87" priority="205">
      <formula>WEEKDAY(C$265)=1</formula>
    </cfRule>
  </conditionalFormatting>
  <conditionalFormatting sqref="C329:AG330">
    <cfRule type="expression" dxfId="86" priority="197">
      <formula>COUNTIFS(祝日,C$279)=1</formula>
    </cfRule>
    <cfRule type="expression" dxfId="85" priority="198">
      <formula>WEEKDAY(C$279)=7</formula>
    </cfRule>
    <cfRule type="expression" dxfId="84" priority="199">
      <formula>WEEKDAY(C$279)=1</formula>
    </cfRule>
  </conditionalFormatting>
  <conditionalFormatting sqref="C335:AG344">
    <cfRule type="expression" dxfId="83" priority="192">
      <formula>COUNTIFS(祝日,C$335)=1</formula>
    </cfRule>
    <cfRule type="expression" dxfId="82" priority="193">
      <formula>WEEKDAY(C$335)=7</formula>
    </cfRule>
    <cfRule type="expression" dxfId="81" priority="194">
      <formula>WEEKDAY(C$335)=1</formula>
    </cfRule>
  </conditionalFormatting>
  <conditionalFormatting sqref="Y6:Z7">
    <cfRule type="cellIs" dxfId="80" priority="352" operator="greaterThanOrEqual">
      <formula>0.285</formula>
    </cfRule>
    <cfRule type="cellIs" dxfId="79" priority="353" operator="lessThan">
      <formula>0.285</formula>
    </cfRule>
  </conditionalFormatting>
  <conditionalFormatting sqref="AG5:AH8">
    <cfRule type="expression" dxfId="78" priority="227">
      <formula>$AG$7="未達成"</formula>
    </cfRule>
  </conditionalFormatting>
  <conditionalFormatting sqref="AI19">
    <cfRule type="cellIs" dxfId="77" priority="18" operator="lessThan">
      <formula>0.285</formula>
    </cfRule>
  </conditionalFormatting>
  <conditionalFormatting sqref="AI20">
    <cfRule type="expression" dxfId="76" priority="175">
      <formula>AI20="NG"</formula>
    </cfRule>
  </conditionalFormatting>
  <conditionalFormatting sqref="AI21:AI22">
    <cfRule type="expression" dxfId="75" priority="35">
      <formula>$AI$20="NG"</formula>
    </cfRule>
  </conditionalFormatting>
  <conditionalFormatting sqref="AI33">
    <cfRule type="cellIs" dxfId="74" priority="174" operator="lessThan">
      <formula>0.285</formula>
    </cfRule>
  </conditionalFormatting>
  <conditionalFormatting sqref="AI34">
    <cfRule type="expression" dxfId="73" priority="171">
      <formula>AI34="NG"</formula>
    </cfRule>
  </conditionalFormatting>
  <conditionalFormatting sqref="AI35:AI36">
    <cfRule type="expression" dxfId="72" priority="172">
      <formula>$AI$20="NG"</formula>
    </cfRule>
  </conditionalFormatting>
  <conditionalFormatting sqref="AI47">
    <cfRule type="cellIs" dxfId="71" priority="166" operator="lessThan">
      <formula>0.285</formula>
    </cfRule>
  </conditionalFormatting>
  <conditionalFormatting sqref="AI48">
    <cfRule type="expression" dxfId="70" priority="164">
      <formula>AI48="NG"</formula>
    </cfRule>
  </conditionalFormatting>
  <conditionalFormatting sqref="AI49:AI50">
    <cfRule type="expression" dxfId="69" priority="165">
      <formula>$AI$20="NG"</formula>
    </cfRule>
  </conditionalFormatting>
  <conditionalFormatting sqref="AI61">
    <cfRule type="cellIs" dxfId="68" priority="160" operator="lessThan">
      <formula>0.285</formula>
    </cfRule>
  </conditionalFormatting>
  <conditionalFormatting sqref="AI62">
    <cfRule type="expression" dxfId="67" priority="158">
      <formula>AI62="NG"</formula>
    </cfRule>
  </conditionalFormatting>
  <conditionalFormatting sqref="AI63:AI64">
    <cfRule type="expression" dxfId="66" priority="159">
      <formula>$AI$20="NG"</formula>
    </cfRule>
  </conditionalFormatting>
  <conditionalFormatting sqref="AI75">
    <cfRule type="cellIs" dxfId="65" priority="154" operator="lessThan">
      <formula>0.285</formula>
    </cfRule>
  </conditionalFormatting>
  <conditionalFormatting sqref="AI76">
    <cfRule type="expression" dxfId="64" priority="152">
      <formula>AI76="NG"</formula>
    </cfRule>
  </conditionalFormatting>
  <conditionalFormatting sqref="AI77:AI78">
    <cfRule type="expression" dxfId="63" priority="153">
      <formula>$AI$20="NG"</formula>
    </cfRule>
  </conditionalFormatting>
  <conditionalFormatting sqref="AI89">
    <cfRule type="cellIs" dxfId="62" priority="148" operator="lessThan">
      <formula>0.285</formula>
    </cfRule>
  </conditionalFormatting>
  <conditionalFormatting sqref="AI90">
    <cfRule type="expression" dxfId="61" priority="146">
      <formula>AI90="NG"</formula>
    </cfRule>
  </conditionalFormatting>
  <conditionalFormatting sqref="AI91:AI92">
    <cfRule type="expression" dxfId="60" priority="147">
      <formula>$AI$20="NG"</formula>
    </cfRule>
  </conditionalFormatting>
  <conditionalFormatting sqref="AI103">
    <cfRule type="cellIs" dxfId="59" priority="142" operator="lessThan">
      <formula>0.285</formula>
    </cfRule>
  </conditionalFormatting>
  <conditionalFormatting sqref="AI104">
    <cfRule type="expression" dxfId="58" priority="140">
      <formula>AI104="NG"</formula>
    </cfRule>
  </conditionalFormatting>
  <conditionalFormatting sqref="AI105:AI106">
    <cfRule type="expression" dxfId="57" priority="141">
      <formula>$AI$20="NG"</formula>
    </cfRule>
  </conditionalFormatting>
  <conditionalFormatting sqref="AI117">
    <cfRule type="cellIs" dxfId="56" priority="136" operator="lessThan">
      <formula>0.285</formula>
    </cfRule>
  </conditionalFormatting>
  <conditionalFormatting sqref="AI118">
    <cfRule type="expression" dxfId="55" priority="134">
      <formula>AI118="NG"</formula>
    </cfRule>
  </conditionalFormatting>
  <conditionalFormatting sqref="AI119:AI120">
    <cfRule type="expression" dxfId="54" priority="135">
      <formula>$AI$20="NG"</formula>
    </cfRule>
  </conditionalFormatting>
  <conditionalFormatting sqref="AI131">
    <cfRule type="cellIs" dxfId="53" priority="130" operator="lessThan">
      <formula>0.285</formula>
    </cfRule>
  </conditionalFormatting>
  <conditionalFormatting sqref="AI132">
    <cfRule type="expression" dxfId="52" priority="128">
      <formula>AI132="NG"</formula>
    </cfRule>
  </conditionalFormatting>
  <conditionalFormatting sqref="AI133:AI134">
    <cfRule type="expression" dxfId="51" priority="129">
      <formula>$AI$20="NG"</formula>
    </cfRule>
  </conditionalFormatting>
  <conditionalFormatting sqref="AI145">
    <cfRule type="cellIs" dxfId="50" priority="124" operator="lessThan">
      <formula>0.285</formula>
    </cfRule>
  </conditionalFormatting>
  <conditionalFormatting sqref="AI146">
    <cfRule type="expression" dxfId="49" priority="122">
      <formula>AI146="NG"</formula>
    </cfRule>
  </conditionalFormatting>
  <conditionalFormatting sqref="AI147:AI148">
    <cfRule type="expression" dxfId="48" priority="123">
      <formula>$AI$20="NG"</formula>
    </cfRule>
  </conditionalFormatting>
  <conditionalFormatting sqref="AI159">
    <cfRule type="cellIs" dxfId="47" priority="118" operator="lessThan">
      <formula>0.285</formula>
    </cfRule>
  </conditionalFormatting>
  <conditionalFormatting sqref="AI160">
    <cfRule type="expression" dxfId="46" priority="116">
      <formula>AI160="NG"</formula>
    </cfRule>
  </conditionalFormatting>
  <conditionalFormatting sqref="AI161:AI162">
    <cfRule type="expression" dxfId="45" priority="117">
      <formula>$AI$20="NG"</formula>
    </cfRule>
  </conditionalFormatting>
  <conditionalFormatting sqref="AI173">
    <cfRule type="cellIs" dxfId="44" priority="112" operator="lessThan">
      <formula>0.285</formula>
    </cfRule>
  </conditionalFormatting>
  <conditionalFormatting sqref="AI174">
    <cfRule type="expression" dxfId="43" priority="110">
      <formula>AI174="NG"</formula>
    </cfRule>
  </conditionalFormatting>
  <conditionalFormatting sqref="AI175:AI176">
    <cfRule type="expression" dxfId="42" priority="111">
      <formula>$AI$20="NG"</formula>
    </cfRule>
  </conditionalFormatting>
  <conditionalFormatting sqref="AI187">
    <cfRule type="cellIs" dxfId="41" priority="106" operator="lessThan">
      <formula>0.285</formula>
    </cfRule>
  </conditionalFormatting>
  <conditionalFormatting sqref="AI188">
    <cfRule type="expression" dxfId="40" priority="104">
      <formula>AI188="NG"</formula>
    </cfRule>
  </conditionalFormatting>
  <conditionalFormatting sqref="AI189:AI190">
    <cfRule type="expression" dxfId="39" priority="105">
      <formula>$AI$20="NG"</formula>
    </cfRule>
  </conditionalFormatting>
  <conditionalFormatting sqref="AI201">
    <cfRule type="cellIs" dxfId="38" priority="100" operator="lessThan">
      <formula>0.285</formula>
    </cfRule>
  </conditionalFormatting>
  <conditionalFormatting sqref="AI202">
    <cfRule type="expression" dxfId="37" priority="98">
      <formula>AI202="NG"</formula>
    </cfRule>
  </conditionalFormatting>
  <conditionalFormatting sqref="AI203:AI204">
    <cfRule type="expression" dxfId="36" priority="99">
      <formula>$AI$20="NG"</formula>
    </cfRule>
  </conditionalFormatting>
  <conditionalFormatting sqref="AI215">
    <cfRule type="cellIs" dxfId="35" priority="94" operator="lessThan">
      <formula>0.285</formula>
    </cfRule>
  </conditionalFormatting>
  <conditionalFormatting sqref="AI216">
    <cfRule type="expression" dxfId="34" priority="92">
      <formula>AI216="NG"</formula>
    </cfRule>
  </conditionalFormatting>
  <conditionalFormatting sqref="AI217:AI218">
    <cfRule type="expression" dxfId="33" priority="93">
      <formula>$AI$20="NG"</formula>
    </cfRule>
  </conditionalFormatting>
  <conditionalFormatting sqref="AI229">
    <cfRule type="cellIs" dxfId="32" priority="16" operator="lessThan">
      <formula>0.285</formula>
    </cfRule>
  </conditionalFormatting>
  <conditionalFormatting sqref="AI230">
    <cfRule type="expression" dxfId="31" priority="14">
      <formula>AI230="NG"</formula>
    </cfRule>
  </conditionalFormatting>
  <conditionalFormatting sqref="AI231:AI232">
    <cfRule type="expression" dxfId="30" priority="15">
      <formula>$AI$20="NG"</formula>
    </cfRule>
  </conditionalFormatting>
  <conditionalFormatting sqref="AI243">
    <cfRule type="cellIs" dxfId="29" priority="82" operator="lessThan">
      <formula>0.285</formula>
    </cfRule>
  </conditionalFormatting>
  <conditionalFormatting sqref="AI244">
    <cfRule type="expression" dxfId="28" priority="80">
      <formula>AI244="NG"</formula>
    </cfRule>
  </conditionalFormatting>
  <conditionalFormatting sqref="AI245:AI246">
    <cfRule type="expression" dxfId="27" priority="81">
      <formula>$AI$20="NG"</formula>
    </cfRule>
  </conditionalFormatting>
  <conditionalFormatting sqref="AI257">
    <cfRule type="cellIs" dxfId="26" priority="76" operator="lessThan">
      <formula>0.285</formula>
    </cfRule>
  </conditionalFormatting>
  <conditionalFormatting sqref="AI258">
    <cfRule type="expression" dxfId="25" priority="74">
      <formula>AI258="NG"</formula>
    </cfRule>
  </conditionalFormatting>
  <conditionalFormatting sqref="AI259:AI260">
    <cfRule type="expression" dxfId="24" priority="75">
      <formula>$AI$20="NG"</formula>
    </cfRule>
  </conditionalFormatting>
  <conditionalFormatting sqref="AI271">
    <cfRule type="cellIs" dxfId="23" priority="70" operator="lessThan">
      <formula>0.285</formula>
    </cfRule>
  </conditionalFormatting>
  <conditionalFormatting sqref="AI272">
    <cfRule type="expression" dxfId="22" priority="68">
      <formula>AI272="NG"</formula>
    </cfRule>
  </conditionalFormatting>
  <conditionalFormatting sqref="AI273:AI274">
    <cfRule type="expression" dxfId="21" priority="69">
      <formula>$AI$20="NG"</formula>
    </cfRule>
  </conditionalFormatting>
  <conditionalFormatting sqref="AI285">
    <cfRule type="cellIs" dxfId="20" priority="64" operator="lessThan">
      <formula>0.285</formula>
    </cfRule>
  </conditionalFormatting>
  <conditionalFormatting sqref="AI286">
    <cfRule type="expression" dxfId="19" priority="62">
      <formula>AI286="NG"</formula>
    </cfRule>
  </conditionalFormatting>
  <conditionalFormatting sqref="AI287:AI288">
    <cfRule type="expression" dxfId="18" priority="63">
      <formula>$AI$20="NG"</formula>
    </cfRule>
  </conditionalFormatting>
  <conditionalFormatting sqref="AI299">
    <cfRule type="cellIs" dxfId="17" priority="58" operator="lessThan">
      <formula>0.285</formula>
    </cfRule>
  </conditionalFormatting>
  <conditionalFormatting sqref="AI300">
    <cfRule type="expression" dxfId="16" priority="32">
      <formula>$C$280=""</formula>
    </cfRule>
    <cfRule type="expression" dxfId="15" priority="33">
      <formula>AI300="NG"</formula>
    </cfRule>
  </conditionalFormatting>
  <conditionalFormatting sqref="AI301:AI302">
    <cfRule type="expression" dxfId="14" priority="34">
      <formula>$AI$20="NG"</formula>
    </cfRule>
  </conditionalFormatting>
  <conditionalFormatting sqref="AI313">
    <cfRule type="cellIs" dxfId="13" priority="208" operator="lessThan">
      <formula>0.285</formula>
    </cfRule>
  </conditionalFormatting>
  <conditionalFormatting sqref="AI314">
    <cfRule type="expression" dxfId="12" priority="29">
      <formula>$C$280=""</formula>
    </cfRule>
    <cfRule type="expression" dxfId="11" priority="30">
      <formula>AI314="NG"</formula>
    </cfRule>
  </conditionalFormatting>
  <conditionalFormatting sqref="AI315:AI316">
    <cfRule type="expression" dxfId="10" priority="31">
      <formula>$AI$20="NG"</formula>
    </cfRule>
  </conditionalFormatting>
  <conditionalFormatting sqref="AI327">
    <cfRule type="cellIs" dxfId="9" priority="202" operator="lessThan">
      <formula>0.285</formula>
    </cfRule>
  </conditionalFormatting>
  <conditionalFormatting sqref="AI328">
    <cfRule type="expression" dxfId="8" priority="27">
      <formula>AI328="NG"</formula>
    </cfRule>
  </conditionalFormatting>
  <conditionalFormatting sqref="AI329:AI330">
    <cfRule type="expression" dxfId="7" priority="28">
      <formula>$AI$20="NG"</formula>
    </cfRule>
  </conditionalFormatting>
  <conditionalFormatting sqref="AI341">
    <cfRule type="cellIs" dxfId="6" priority="196" operator="lessThan">
      <formula>0.285</formula>
    </cfRule>
  </conditionalFormatting>
  <conditionalFormatting sqref="AI343:AI344">
    <cfRule type="expression" dxfId="5" priority="25">
      <formula>$AI$20="NG"</formula>
    </cfRule>
  </conditionalFormatting>
  <conditionalFormatting sqref="C321:AG330">
    <cfRule type="expression" dxfId="4" priority="6">
      <formula>COUNTIFS(祝日,C$321)=1</formula>
    </cfRule>
    <cfRule type="expression" dxfId="3" priority="7">
      <formula>WEEKDAY(C$321)=7</formula>
    </cfRule>
    <cfRule type="expression" dxfId="2" priority="8">
      <formula>WEEKDAY(C$321)=1</formula>
    </cfRule>
  </conditionalFormatting>
  <conditionalFormatting sqref="C13:AG22">
    <cfRule type="expression" dxfId="1" priority="4">
      <formula>WEEKDAY(C$13)=7</formula>
    </cfRule>
    <cfRule type="expression" dxfId="0" priority="17">
      <formula>WEEKDAY(C$13)=1</formula>
    </cfRule>
  </conditionalFormatting>
  <dataValidations count="4">
    <dataValidation type="list" allowBlank="1" showInputMessage="1" showErrorMessage="1" sqref="C299:AG300 C341:AG342 C285:AG286 C271:AG272 C257:AG258 C243:AG244 C229:AG230 C215:AG216 C201:AG202 C187:AG188 C173:AG174 C159:AG160 C313:AG314 C327:AG328" xr:uid="{357E84BF-8D59-4577-9B2A-DBC86132554E}">
      <formula1>INDIRECT(C161)</formula1>
    </dataValidation>
    <dataValidation type="list" allowBlank="1" showInputMessage="1" showErrorMessage="1" sqref="C298:AG298 C340:AG340 C312:AG312 C32:AG32 C130:AG130 C74:AG74 C326:AG326 C172:AG172 C116:AG116 C60:AG60 C46:AG46 C186:AG186 C102:AG102 C88:AG88 C144:AG144 C158:AG158 C200:AG200 C214:AG214 C228:AG228 C242:AG242 C256:AG256 C270:AG270 C284:AG284 C18:AG18" xr:uid="{D7EF0D70-290D-4B57-81F2-B2ECAC2624CC}">
      <formula1>"　,夏休,冬休,中止"</formula1>
    </dataValidation>
    <dataValidation type="list" allowBlank="1" showInputMessage="1" showErrorMessage="1" sqref="C146:AG146 C34:AG34 C48:AG48 C62:AG62 C76:AG76 C90:AG90 C104:AG104 C118:AG118 C132:AG132 C20:AG20" xr:uid="{DFA361F6-96E3-4707-9A27-32F349357704}">
      <formula1>"　,－,休,雨休"</formula1>
    </dataValidation>
    <dataValidation type="list" allowBlank="1" showInputMessage="1" showErrorMessage="1" sqref="C145:AG145 C33:AG33 C47:AG47 C61:AG61 C75:AG75 C89:AG89 C103:AG103 C117:AG117 C131:AG131 C19:AG19" xr:uid="{43B2C9B7-0978-431A-ACEC-12DA23C7509B}">
      <formula1>"　,－,休"</formula1>
    </dataValidation>
  </dataValidations>
  <pageMargins left="0.9055118110236221" right="0.51181102362204722" top="0.39370078740157483" bottom="0.19685039370078741" header="0.31496062992125984" footer="0.31496062992125984"/>
  <pageSetup paperSize="9" scale="55" fitToHeight="0" orientation="portrait" r:id="rId1"/>
  <headerFooter>
    <oddHeader>&amp;R（別紙２）</oddHeader>
  </headerFooter>
  <rowBreaks count="2" manualBreakCount="2">
    <brk id="106" max="34" man="1"/>
    <brk id="218" max="34" man="1"/>
  </rowBreaks>
  <colBreaks count="1" manualBreakCount="1">
    <brk id="35" max="343" man="1"/>
  </col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4C904-2FC1-4A03-BBA0-29854A189596}">
  <sheetPr>
    <tabColor rgb="FFFFCCFF"/>
  </sheetPr>
  <dimension ref="A1:I291"/>
  <sheetViews>
    <sheetView zoomScale="75" zoomScaleNormal="75" workbookViewId="0"/>
  </sheetViews>
  <sheetFormatPr defaultRowHeight="13"/>
  <cols>
    <col min="6" max="6" width="10.90625" bestFit="1" customWidth="1"/>
    <col min="8" max="8" width="14.90625" customWidth="1"/>
    <col min="9" max="9" width="33.1796875" bestFit="1" customWidth="1"/>
  </cols>
  <sheetData>
    <row r="1" spans="1:9" ht="50" customHeight="1">
      <c r="H1" s="2481" t="s">
        <v>1625</v>
      </c>
      <c r="I1" s="2481"/>
    </row>
    <row r="2" spans="1:9" ht="18" customHeight="1">
      <c r="A2" s="826"/>
      <c r="B2" s="826" t="s">
        <v>1375</v>
      </c>
      <c r="C2" s="826" t="s">
        <v>1376</v>
      </c>
      <c r="D2" s="826" t="s">
        <v>1377</v>
      </c>
      <c r="E2" s="826" t="s">
        <v>1378</v>
      </c>
      <c r="F2" s="826" t="s">
        <v>1379</v>
      </c>
      <c r="G2" s="899"/>
      <c r="H2" s="900" t="s">
        <v>1380</v>
      </c>
      <c r="I2" s="900" t="s">
        <v>1381</v>
      </c>
    </row>
    <row r="3" spans="1:9" ht="18" customHeight="1">
      <c r="A3" s="2482" t="s">
        <v>1382</v>
      </c>
      <c r="B3" s="760"/>
      <c r="C3" s="760"/>
      <c r="D3" s="760"/>
      <c r="E3" s="760"/>
      <c r="F3" s="760"/>
      <c r="G3" s="899"/>
      <c r="H3" s="1065" t="s">
        <v>1642</v>
      </c>
      <c r="I3" s="1066" t="s">
        <v>1383</v>
      </c>
    </row>
    <row r="4" spans="1:9" ht="18" customHeight="1">
      <c r="A4" s="2483"/>
      <c r="B4" s="760" t="s">
        <v>1384</v>
      </c>
      <c r="C4" s="760" t="s">
        <v>1384</v>
      </c>
      <c r="D4" s="760" t="s">
        <v>1384</v>
      </c>
      <c r="E4" s="760" t="s">
        <v>1374</v>
      </c>
      <c r="F4" s="760" t="s">
        <v>1374</v>
      </c>
      <c r="G4" s="899"/>
      <c r="H4" s="1065">
        <v>46034</v>
      </c>
      <c r="I4" s="1066" t="s">
        <v>1385</v>
      </c>
    </row>
    <row r="5" spans="1:9" ht="18" customHeight="1">
      <c r="A5" s="2484"/>
      <c r="B5" s="760"/>
      <c r="C5" s="760"/>
      <c r="D5" s="760"/>
      <c r="E5" s="760"/>
      <c r="F5" s="760" t="s">
        <v>1386</v>
      </c>
      <c r="G5" s="899"/>
      <c r="H5" s="1065">
        <v>46064</v>
      </c>
      <c r="I5" s="1066" t="s">
        <v>1387</v>
      </c>
    </row>
    <row r="6" spans="1:9" ht="18" customHeight="1">
      <c r="H6" s="1065">
        <v>46076</v>
      </c>
      <c r="I6" s="1066" t="s">
        <v>1388</v>
      </c>
    </row>
    <row r="7" spans="1:9" ht="18" customHeight="1">
      <c r="H7" s="1065">
        <v>46101</v>
      </c>
      <c r="I7" s="1066" t="s">
        <v>1389</v>
      </c>
    </row>
    <row r="8" spans="1:9" ht="18" customHeight="1">
      <c r="H8" s="1065">
        <v>46141</v>
      </c>
      <c r="I8" s="1066" t="s">
        <v>1390</v>
      </c>
    </row>
    <row r="9" spans="1:9" ht="18" customHeight="1">
      <c r="H9" s="1065">
        <v>46145</v>
      </c>
      <c r="I9" s="1066" t="s">
        <v>1391</v>
      </c>
    </row>
    <row r="10" spans="1:9" ht="18" customHeight="1">
      <c r="H10" s="1065">
        <v>46146</v>
      </c>
      <c r="I10" s="1066" t="s">
        <v>1392</v>
      </c>
    </row>
    <row r="11" spans="1:9" ht="18" customHeight="1">
      <c r="H11" s="1065">
        <v>46147</v>
      </c>
      <c r="I11" s="1066" t="s">
        <v>1393</v>
      </c>
    </row>
    <row r="12" spans="1:9" ht="18" customHeight="1">
      <c r="H12" s="1065">
        <v>46148</v>
      </c>
      <c r="I12" s="1066" t="s">
        <v>1456</v>
      </c>
    </row>
    <row r="13" spans="1:9" ht="18" customHeight="1">
      <c r="H13" s="1065">
        <v>46223</v>
      </c>
      <c r="I13" s="1066" t="s">
        <v>1394</v>
      </c>
    </row>
    <row r="14" spans="1:9" ht="18" customHeight="1">
      <c r="H14" s="1065">
        <v>46245</v>
      </c>
      <c r="I14" s="1066" t="s">
        <v>1395</v>
      </c>
    </row>
    <row r="15" spans="1:9" ht="18" customHeight="1">
      <c r="H15" s="1065">
        <v>46286</v>
      </c>
      <c r="I15" s="1066" t="s">
        <v>1396</v>
      </c>
    </row>
    <row r="16" spans="1:9" ht="18" customHeight="1">
      <c r="H16" s="1065">
        <v>46287</v>
      </c>
      <c r="I16" s="1066" t="s">
        <v>1457</v>
      </c>
    </row>
    <row r="17" spans="8:9" ht="18" customHeight="1">
      <c r="H17" s="1065">
        <v>46288</v>
      </c>
      <c r="I17" s="1066" t="s">
        <v>1397</v>
      </c>
    </row>
    <row r="18" spans="8:9" ht="18" customHeight="1">
      <c r="H18" s="1065">
        <v>46307</v>
      </c>
      <c r="I18" s="1066" t="s">
        <v>1458</v>
      </c>
    </row>
    <row r="19" spans="8:9" ht="18" customHeight="1">
      <c r="H19" s="1065">
        <v>46329</v>
      </c>
      <c r="I19" s="1066" t="s">
        <v>1399</v>
      </c>
    </row>
    <row r="20" spans="8:9" ht="18" customHeight="1">
      <c r="H20" s="1065">
        <v>46349</v>
      </c>
      <c r="I20" s="1066" t="s">
        <v>1400</v>
      </c>
    </row>
    <row r="21" spans="8:9" ht="18" customHeight="1">
      <c r="H21" s="1069">
        <v>46388</v>
      </c>
      <c r="I21" s="1070" t="s">
        <v>1383</v>
      </c>
    </row>
    <row r="22" spans="8:9" ht="18" customHeight="1">
      <c r="H22" s="1069">
        <v>46398</v>
      </c>
      <c r="I22" s="1070" t="s">
        <v>1385</v>
      </c>
    </row>
    <row r="23" spans="8:9" ht="18" customHeight="1">
      <c r="H23" s="1069">
        <v>46429</v>
      </c>
      <c r="I23" s="1070" t="s">
        <v>1387</v>
      </c>
    </row>
    <row r="24" spans="8:9" ht="18" customHeight="1">
      <c r="H24" s="1069">
        <v>46441</v>
      </c>
      <c r="I24" s="1070" t="s">
        <v>1388</v>
      </c>
    </row>
    <row r="25" spans="8:9" ht="18" customHeight="1">
      <c r="H25" s="1069">
        <v>46467</v>
      </c>
      <c r="I25" s="1070" t="s">
        <v>1389</v>
      </c>
    </row>
    <row r="26" spans="8:9" ht="18" customHeight="1">
      <c r="H26" s="1069">
        <v>46468</v>
      </c>
      <c r="I26" s="1070" t="s">
        <v>1459</v>
      </c>
    </row>
    <row r="27" spans="8:9" ht="18" customHeight="1">
      <c r="H27" s="1069">
        <v>46506</v>
      </c>
      <c r="I27" s="1070" t="s">
        <v>1390</v>
      </c>
    </row>
    <row r="28" spans="8:9" ht="18" customHeight="1">
      <c r="H28" s="1069">
        <v>46510</v>
      </c>
      <c r="I28" s="1070" t="s">
        <v>1391</v>
      </c>
    </row>
    <row r="29" spans="8:9" ht="18" customHeight="1">
      <c r="H29" s="1069">
        <v>46511</v>
      </c>
      <c r="I29" s="1070" t="s">
        <v>1392</v>
      </c>
    </row>
    <row r="30" spans="8:9" ht="18" customHeight="1">
      <c r="H30" s="1069">
        <v>46512</v>
      </c>
      <c r="I30" s="1070" t="s">
        <v>1393</v>
      </c>
    </row>
    <row r="31" spans="8:9" ht="18" customHeight="1">
      <c r="H31" s="1069">
        <v>46587</v>
      </c>
      <c r="I31" s="1070" t="s">
        <v>1394</v>
      </c>
    </row>
    <row r="32" spans="8:9" ht="18" customHeight="1">
      <c r="H32" s="1069">
        <v>46610</v>
      </c>
      <c r="I32" s="1070" t="s">
        <v>1395</v>
      </c>
    </row>
    <row r="33" spans="8:9" ht="18" customHeight="1">
      <c r="H33" s="1069">
        <v>46650</v>
      </c>
      <c r="I33" s="1070" t="s">
        <v>1396</v>
      </c>
    </row>
    <row r="34" spans="8:9" ht="18" customHeight="1">
      <c r="H34" s="1069">
        <v>46653</v>
      </c>
      <c r="I34" s="1070" t="s">
        <v>1397</v>
      </c>
    </row>
    <row r="35" spans="8:9" ht="18" customHeight="1">
      <c r="H35" s="1069">
        <v>46671</v>
      </c>
      <c r="I35" s="1070" t="s">
        <v>1398</v>
      </c>
    </row>
    <row r="36" spans="8:9" ht="18" customHeight="1">
      <c r="H36" s="1069">
        <v>46694</v>
      </c>
      <c r="I36" s="1070" t="s">
        <v>1399</v>
      </c>
    </row>
    <row r="37" spans="8:9" ht="18" customHeight="1">
      <c r="H37" s="1069">
        <v>46714</v>
      </c>
      <c r="I37" s="1070" t="s">
        <v>1400</v>
      </c>
    </row>
    <row r="38" spans="8:9" ht="18" customHeight="1">
      <c r="H38" s="1067">
        <v>46753</v>
      </c>
      <c r="I38" s="1068" t="s">
        <v>1401</v>
      </c>
    </row>
    <row r="39" spans="8:9" ht="18" customHeight="1">
      <c r="H39" s="1067">
        <v>46762</v>
      </c>
      <c r="I39" s="1068" t="s">
        <v>1402</v>
      </c>
    </row>
    <row r="40" spans="8:9" ht="18" customHeight="1">
      <c r="H40" s="1067">
        <v>46794</v>
      </c>
      <c r="I40" s="1068" t="s">
        <v>1403</v>
      </c>
    </row>
    <row r="41" spans="8:9" ht="18" customHeight="1">
      <c r="H41" s="1067">
        <v>46806</v>
      </c>
      <c r="I41" s="1068" t="s">
        <v>1404</v>
      </c>
    </row>
    <row r="42" spans="8:9" ht="18" customHeight="1">
      <c r="H42" s="1067">
        <v>46832</v>
      </c>
      <c r="I42" s="1068" t="s">
        <v>1405</v>
      </c>
    </row>
    <row r="43" spans="8:9" ht="18" customHeight="1">
      <c r="H43" s="1067">
        <v>46872</v>
      </c>
      <c r="I43" s="1068" t="s">
        <v>1406</v>
      </c>
    </row>
    <row r="44" spans="8:9" ht="18" customHeight="1">
      <c r="H44" s="1067">
        <v>46876</v>
      </c>
      <c r="I44" s="1068" t="s">
        <v>1407</v>
      </c>
    </row>
    <row r="45" spans="8:9" ht="18" customHeight="1">
      <c r="H45" s="1067">
        <v>46877</v>
      </c>
      <c r="I45" s="1068" t="s">
        <v>1408</v>
      </c>
    </row>
    <row r="46" spans="8:9" ht="18" customHeight="1">
      <c r="H46" s="1067">
        <v>46878</v>
      </c>
      <c r="I46" s="1068" t="s">
        <v>1409</v>
      </c>
    </row>
    <row r="47" spans="8:9" ht="18" customHeight="1">
      <c r="H47" s="1067">
        <v>46951</v>
      </c>
      <c r="I47" s="1068" t="s">
        <v>1410</v>
      </c>
    </row>
    <row r="48" spans="8:9" ht="18" customHeight="1">
      <c r="H48" s="1067">
        <v>46976</v>
      </c>
      <c r="I48" s="1068" t="s">
        <v>1411</v>
      </c>
    </row>
    <row r="49" spans="8:9" ht="18" customHeight="1">
      <c r="H49" s="1067">
        <v>47014</v>
      </c>
      <c r="I49" s="1068" t="s">
        <v>1412</v>
      </c>
    </row>
    <row r="50" spans="8:9" ht="18" customHeight="1">
      <c r="H50" s="1067">
        <v>47018</v>
      </c>
      <c r="I50" s="1068" t="s">
        <v>1413</v>
      </c>
    </row>
    <row r="51" spans="8:9" ht="18" customHeight="1">
      <c r="H51" s="1067">
        <v>47035</v>
      </c>
      <c r="I51" s="1068" t="s">
        <v>1414</v>
      </c>
    </row>
    <row r="52" spans="8:9" ht="18" customHeight="1">
      <c r="H52" s="1067">
        <v>47060</v>
      </c>
      <c r="I52" s="1068" t="s">
        <v>1415</v>
      </c>
    </row>
    <row r="53" spans="8:9" ht="18" customHeight="1">
      <c r="H53" s="1067">
        <v>47080</v>
      </c>
      <c r="I53" s="1068" t="s">
        <v>1416</v>
      </c>
    </row>
    <row r="54" spans="8:9">
      <c r="H54" s="901"/>
      <c r="I54" s="760"/>
    </row>
    <row r="55" spans="8:9">
      <c r="H55" s="901"/>
      <c r="I55" s="760"/>
    </row>
    <row r="56" spans="8:9">
      <c r="H56" s="901"/>
      <c r="I56" s="760"/>
    </row>
    <row r="57" spans="8:9">
      <c r="H57" s="901"/>
      <c r="I57" s="760"/>
    </row>
    <row r="58" spans="8:9">
      <c r="H58" s="901"/>
      <c r="I58" s="760"/>
    </row>
    <row r="59" spans="8:9">
      <c r="H59" s="901"/>
      <c r="I59" s="760"/>
    </row>
    <row r="60" spans="8:9">
      <c r="H60" s="901"/>
      <c r="I60" s="760"/>
    </row>
    <row r="61" spans="8:9">
      <c r="H61" s="901"/>
      <c r="I61" s="760"/>
    </row>
    <row r="62" spans="8:9">
      <c r="H62" s="901"/>
      <c r="I62" s="760"/>
    </row>
    <row r="63" spans="8:9">
      <c r="H63" s="901"/>
      <c r="I63" s="760"/>
    </row>
    <row r="64" spans="8:9">
      <c r="H64" s="901"/>
      <c r="I64" s="760"/>
    </row>
    <row r="65" spans="8:9">
      <c r="H65" s="901"/>
      <c r="I65" s="760"/>
    </row>
    <row r="66" spans="8:9">
      <c r="H66" s="901"/>
      <c r="I66" s="760"/>
    </row>
    <row r="67" spans="8:9">
      <c r="H67" s="901"/>
      <c r="I67" s="760"/>
    </row>
    <row r="68" spans="8:9">
      <c r="H68" s="901"/>
      <c r="I68" s="760"/>
    </row>
    <row r="69" spans="8:9">
      <c r="H69" s="901"/>
      <c r="I69" s="760"/>
    </row>
    <row r="70" spans="8:9">
      <c r="H70" s="901"/>
      <c r="I70" s="760"/>
    </row>
    <row r="71" spans="8:9">
      <c r="H71" s="901"/>
      <c r="I71" s="760"/>
    </row>
    <row r="72" spans="8:9">
      <c r="H72" s="901"/>
      <c r="I72" s="760"/>
    </row>
    <row r="73" spans="8:9">
      <c r="H73" s="901"/>
      <c r="I73" s="760"/>
    </row>
    <row r="74" spans="8:9">
      <c r="H74" s="901"/>
      <c r="I74" s="760"/>
    </row>
    <row r="75" spans="8:9">
      <c r="H75" s="901"/>
      <c r="I75" s="760"/>
    </row>
    <row r="76" spans="8:9">
      <c r="H76" s="901"/>
      <c r="I76" s="760"/>
    </row>
    <row r="77" spans="8:9">
      <c r="H77" s="901"/>
      <c r="I77" s="760"/>
    </row>
    <row r="78" spans="8:9">
      <c r="H78" s="901"/>
      <c r="I78" s="760"/>
    </row>
    <row r="79" spans="8:9">
      <c r="H79" s="901"/>
      <c r="I79" s="760"/>
    </row>
    <row r="80" spans="8:9">
      <c r="H80" s="901"/>
      <c r="I80" s="760"/>
    </row>
    <row r="81" spans="8:9">
      <c r="H81" s="901"/>
      <c r="I81" s="760"/>
    </row>
    <row r="82" spans="8:9">
      <c r="H82" s="901"/>
      <c r="I82" s="760"/>
    </row>
    <row r="83" spans="8:9">
      <c r="H83" s="901"/>
      <c r="I83" s="760"/>
    </row>
    <row r="84" spans="8:9">
      <c r="H84" s="901"/>
      <c r="I84" s="760"/>
    </row>
    <row r="85" spans="8:9">
      <c r="H85" s="901"/>
      <c r="I85" s="760"/>
    </row>
    <row r="86" spans="8:9">
      <c r="H86" s="901"/>
      <c r="I86" s="760"/>
    </row>
    <row r="87" spans="8:9">
      <c r="H87" s="901"/>
      <c r="I87" s="760"/>
    </row>
    <row r="88" spans="8:9">
      <c r="H88" s="901"/>
      <c r="I88" s="760"/>
    </row>
    <row r="89" spans="8:9">
      <c r="H89" s="901"/>
      <c r="I89" s="760"/>
    </row>
    <row r="90" spans="8:9">
      <c r="H90" s="901"/>
      <c r="I90" s="760"/>
    </row>
    <row r="91" spans="8:9">
      <c r="H91" s="901"/>
      <c r="I91" s="760"/>
    </row>
    <row r="92" spans="8:9">
      <c r="H92" s="901"/>
      <c r="I92" s="760"/>
    </row>
    <row r="93" spans="8:9">
      <c r="H93" s="901"/>
      <c r="I93" s="760"/>
    </row>
    <row r="94" spans="8:9">
      <c r="H94" s="901"/>
      <c r="I94" s="760"/>
    </row>
    <row r="95" spans="8:9">
      <c r="H95" s="901"/>
      <c r="I95" s="760"/>
    </row>
    <row r="96" spans="8:9">
      <c r="H96" s="901"/>
      <c r="I96" s="760"/>
    </row>
    <row r="97" spans="8:9">
      <c r="H97" s="901"/>
      <c r="I97" s="760"/>
    </row>
    <row r="98" spans="8:9">
      <c r="H98" s="901"/>
      <c r="I98" s="760"/>
    </row>
    <row r="99" spans="8:9">
      <c r="H99" s="901"/>
      <c r="I99" s="760"/>
    </row>
    <row r="100" spans="8:9">
      <c r="H100" s="901"/>
      <c r="I100" s="760"/>
    </row>
    <row r="101" spans="8:9">
      <c r="H101" s="901"/>
      <c r="I101" s="760"/>
    </row>
    <row r="102" spans="8:9">
      <c r="H102" s="901"/>
      <c r="I102" s="760"/>
    </row>
    <row r="103" spans="8:9">
      <c r="H103" s="901"/>
      <c r="I103" s="760"/>
    </row>
    <row r="104" spans="8:9">
      <c r="H104" s="901"/>
      <c r="I104" s="760"/>
    </row>
    <row r="105" spans="8:9">
      <c r="H105" s="901"/>
      <c r="I105" s="760"/>
    </row>
    <row r="106" spans="8:9">
      <c r="H106" s="901"/>
      <c r="I106" s="760"/>
    </row>
    <row r="107" spans="8:9">
      <c r="H107" s="901"/>
      <c r="I107" s="760"/>
    </row>
    <row r="108" spans="8:9">
      <c r="H108" s="901"/>
      <c r="I108" s="760"/>
    </row>
    <row r="109" spans="8:9">
      <c r="H109" s="901"/>
      <c r="I109" s="760"/>
    </row>
    <row r="110" spans="8:9">
      <c r="H110" s="901"/>
      <c r="I110" s="760"/>
    </row>
    <row r="111" spans="8:9">
      <c r="H111" s="901"/>
      <c r="I111" s="760"/>
    </row>
    <row r="112" spans="8:9">
      <c r="H112" s="901"/>
      <c r="I112" s="760"/>
    </row>
    <row r="113" spans="8:9">
      <c r="H113" s="901"/>
      <c r="I113" s="760"/>
    </row>
    <row r="114" spans="8:9">
      <c r="H114" s="901"/>
      <c r="I114" s="760"/>
    </row>
    <row r="115" spans="8:9">
      <c r="H115" s="901"/>
      <c r="I115" s="760"/>
    </row>
    <row r="116" spans="8:9">
      <c r="H116" s="901"/>
      <c r="I116" s="760"/>
    </row>
    <row r="117" spans="8:9">
      <c r="H117" s="901"/>
      <c r="I117" s="760"/>
    </row>
    <row r="118" spans="8:9">
      <c r="H118" s="901"/>
      <c r="I118" s="760"/>
    </row>
    <row r="119" spans="8:9">
      <c r="H119" s="901"/>
      <c r="I119" s="760"/>
    </row>
    <row r="120" spans="8:9">
      <c r="H120" s="901"/>
      <c r="I120" s="760"/>
    </row>
    <row r="121" spans="8:9">
      <c r="H121" s="901"/>
      <c r="I121" s="760"/>
    </row>
    <row r="122" spans="8:9">
      <c r="H122" s="901"/>
      <c r="I122" s="760"/>
    </row>
    <row r="123" spans="8:9">
      <c r="H123" s="901"/>
      <c r="I123" s="760"/>
    </row>
    <row r="124" spans="8:9">
      <c r="H124" s="901"/>
      <c r="I124" s="760"/>
    </row>
    <row r="125" spans="8:9">
      <c r="H125" s="901"/>
      <c r="I125" s="760"/>
    </row>
    <row r="126" spans="8:9">
      <c r="H126" s="901"/>
      <c r="I126" s="760"/>
    </row>
    <row r="127" spans="8:9">
      <c r="H127" s="901"/>
      <c r="I127" s="760"/>
    </row>
    <row r="128" spans="8:9">
      <c r="H128" s="901"/>
      <c r="I128" s="760"/>
    </row>
    <row r="129" spans="8:9">
      <c r="H129" s="901"/>
      <c r="I129" s="760"/>
    </row>
    <row r="130" spans="8:9">
      <c r="H130" s="901"/>
      <c r="I130" s="760"/>
    </row>
    <row r="131" spans="8:9">
      <c r="H131" s="901"/>
      <c r="I131" s="760"/>
    </row>
    <row r="132" spans="8:9">
      <c r="H132" s="901"/>
      <c r="I132" s="760"/>
    </row>
    <row r="133" spans="8:9">
      <c r="H133" s="901"/>
      <c r="I133" s="760"/>
    </row>
    <row r="134" spans="8:9">
      <c r="H134" s="901"/>
      <c r="I134" s="760"/>
    </row>
    <row r="135" spans="8:9">
      <c r="H135" s="901"/>
      <c r="I135" s="760"/>
    </row>
    <row r="136" spans="8:9">
      <c r="H136" s="901"/>
      <c r="I136" s="760"/>
    </row>
    <row r="137" spans="8:9">
      <c r="H137" s="901"/>
      <c r="I137" s="760"/>
    </row>
    <row r="138" spans="8:9">
      <c r="H138" s="901"/>
      <c r="I138" s="760"/>
    </row>
    <row r="139" spans="8:9">
      <c r="H139" s="901"/>
      <c r="I139" s="760"/>
    </row>
    <row r="140" spans="8:9">
      <c r="H140" s="901"/>
      <c r="I140" s="760"/>
    </row>
    <row r="141" spans="8:9">
      <c r="H141" s="901"/>
      <c r="I141" s="760"/>
    </row>
    <row r="142" spans="8:9">
      <c r="H142" s="901"/>
      <c r="I142" s="760"/>
    </row>
    <row r="143" spans="8:9">
      <c r="H143" s="901"/>
      <c r="I143" s="760"/>
    </row>
    <row r="144" spans="8:9">
      <c r="H144" s="901"/>
      <c r="I144" s="760"/>
    </row>
    <row r="145" spans="8:9">
      <c r="H145" s="901"/>
      <c r="I145" s="760"/>
    </row>
    <row r="146" spans="8:9">
      <c r="H146" s="901"/>
      <c r="I146" s="760"/>
    </row>
    <row r="147" spans="8:9">
      <c r="H147" s="901"/>
      <c r="I147" s="760"/>
    </row>
    <row r="148" spans="8:9">
      <c r="H148" s="901"/>
      <c r="I148" s="760"/>
    </row>
    <row r="149" spans="8:9">
      <c r="H149" s="901"/>
      <c r="I149" s="760"/>
    </row>
    <row r="150" spans="8:9">
      <c r="H150" s="901"/>
      <c r="I150" s="760"/>
    </row>
    <row r="151" spans="8:9">
      <c r="H151" s="901"/>
      <c r="I151" s="760"/>
    </row>
    <row r="152" spans="8:9">
      <c r="H152" s="901"/>
      <c r="I152" s="760"/>
    </row>
    <row r="153" spans="8:9">
      <c r="H153" s="901"/>
      <c r="I153" s="760"/>
    </row>
    <row r="154" spans="8:9">
      <c r="H154" s="901"/>
      <c r="I154" s="760"/>
    </row>
    <row r="155" spans="8:9">
      <c r="H155" s="901"/>
      <c r="I155" s="760"/>
    </row>
    <row r="156" spans="8:9">
      <c r="H156" s="901"/>
      <c r="I156" s="760"/>
    </row>
    <row r="157" spans="8:9">
      <c r="H157" s="901"/>
      <c r="I157" s="760"/>
    </row>
    <row r="158" spans="8:9">
      <c r="H158" s="901"/>
      <c r="I158" s="760"/>
    </row>
    <row r="159" spans="8:9">
      <c r="H159" s="901"/>
      <c r="I159" s="760"/>
    </row>
    <row r="160" spans="8:9">
      <c r="H160" s="901"/>
      <c r="I160" s="760"/>
    </row>
    <row r="161" spans="8:9">
      <c r="H161" s="901"/>
      <c r="I161" s="760"/>
    </row>
    <row r="162" spans="8:9">
      <c r="H162" s="901"/>
      <c r="I162" s="760"/>
    </row>
    <row r="163" spans="8:9">
      <c r="H163" s="901"/>
      <c r="I163" s="760"/>
    </row>
    <row r="164" spans="8:9">
      <c r="H164" s="901"/>
      <c r="I164" s="760"/>
    </row>
    <row r="165" spans="8:9">
      <c r="H165" s="901"/>
      <c r="I165" s="760"/>
    </row>
    <row r="166" spans="8:9">
      <c r="H166" s="901"/>
      <c r="I166" s="760"/>
    </row>
    <row r="167" spans="8:9">
      <c r="H167" s="901"/>
      <c r="I167" s="760"/>
    </row>
    <row r="168" spans="8:9">
      <c r="H168" s="901"/>
      <c r="I168" s="760"/>
    </row>
    <row r="169" spans="8:9">
      <c r="H169" s="901"/>
      <c r="I169" s="760"/>
    </row>
    <row r="170" spans="8:9">
      <c r="H170" s="901"/>
      <c r="I170" s="760"/>
    </row>
    <row r="171" spans="8:9">
      <c r="H171" s="901"/>
      <c r="I171" s="760"/>
    </row>
    <row r="172" spans="8:9">
      <c r="H172" s="901"/>
      <c r="I172" s="760"/>
    </row>
    <row r="173" spans="8:9">
      <c r="H173" s="901"/>
      <c r="I173" s="760"/>
    </row>
    <row r="174" spans="8:9">
      <c r="H174" s="901"/>
      <c r="I174" s="760"/>
    </row>
    <row r="175" spans="8:9">
      <c r="H175" s="901"/>
      <c r="I175" s="760"/>
    </row>
    <row r="176" spans="8:9">
      <c r="H176" s="901"/>
      <c r="I176" s="760"/>
    </row>
    <row r="177" spans="8:9">
      <c r="H177" s="901"/>
      <c r="I177" s="760"/>
    </row>
    <row r="178" spans="8:9">
      <c r="H178" s="901"/>
      <c r="I178" s="760"/>
    </row>
    <row r="179" spans="8:9">
      <c r="H179" s="901"/>
      <c r="I179" s="760"/>
    </row>
    <row r="180" spans="8:9">
      <c r="H180" s="901"/>
      <c r="I180" s="760"/>
    </row>
    <row r="181" spans="8:9">
      <c r="H181" s="901"/>
      <c r="I181" s="760"/>
    </row>
    <row r="182" spans="8:9">
      <c r="H182" s="901"/>
      <c r="I182" s="760"/>
    </row>
    <row r="183" spans="8:9">
      <c r="H183" s="901"/>
      <c r="I183" s="760"/>
    </row>
    <row r="184" spans="8:9">
      <c r="H184" s="901"/>
      <c r="I184" s="760"/>
    </row>
    <row r="185" spans="8:9">
      <c r="H185" s="901"/>
      <c r="I185" s="760"/>
    </row>
    <row r="186" spans="8:9">
      <c r="H186" s="901"/>
      <c r="I186" s="760"/>
    </row>
    <row r="187" spans="8:9">
      <c r="H187" s="901"/>
      <c r="I187" s="760"/>
    </row>
    <row r="188" spans="8:9">
      <c r="H188" s="901"/>
      <c r="I188" s="760"/>
    </row>
    <row r="189" spans="8:9">
      <c r="H189" s="901"/>
      <c r="I189" s="760"/>
    </row>
    <row r="190" spans="8:9">
      <c r="H190" s="901"/>
      <c r="I190" s="760"/>
    </row>
    <row r="191" spans="8:9">
      <c r="H191" s="901"/>
      <c r="I191" s="760"/>
    </row>
    <row r="192" spans="8:9">
      <c r="H192" s="901"/>
      <c r="I192" s="760"/>
    </row>
    <row r="193" spans="8:9">
      <c r="H193" s="901"/>
      <c r="I193" s="760"/>
    </row>
    <row r="194" spans="8:9">
      <c r="H194" s="901"/>
      <c r="I194" s="760"/>
    </row>
    <row r="195" spans="8:9">
      <c r="H195" s="901"/>
      <c r="I195" s="760"/>
    </row>
    <row r="196" spans="8:9">
      <c r="H196" s="901"/>
      <c r="I196" s="760"/>
    </row>
    <row r="197" spans="8:9">
      <c r="H197" s="901"/>
      <c r="I197" s="760"/>
    </row>
    <row r="198" spans="8:9">
      <c r="H198" s="901"/>
      <c r="I198" s="760"/>
    </row>
    <row r="199" spans="8:9">
      <c r="H199" s="901"/>
      <c r="I199" s="760"/>
    </row>
    <row r="200" spans="8:9">
      <c r="H200" s="901"/>
      <c r="I200" s="760"/>
    </row>
    <row r="201" spans="8:9">
      <c r="H201" s="901"/>
      <c r="I201" s="760"/>
    </row>
    <row r="202" spans="8:9">
      <c r="H202" s="901"/>
      <c r="I202" s="760"/>
    </row>
    <row r="203" spans="8:9">
      <c r="H203" s="901"/>
      <c r="I203" s="760"/>
    </row>
    <row r="204" spans="8:9">
      <c r="H204" s="901"/>
      <c r="I204" s="760"/>
    </row>
    <row r="205" spans="8:9">
      <c r="H205" s="901"/>
      <c r="I205" s="760"/>
    </row>
    <row r="206" spans="8:9">
      <c r="H206" s="901"/>
      <c r="I206" s="760"/>
    </row>
    <row r="207" spans="8:9">
      <c r="H207" s="901"/>
      <c r="I207" s="760"/>
    </row>
    <row r="208" spans="8:9">
      <c r="H208" s="901"/>
      <c r="I208" s="760"/>
    </row>
    <row r="209" spans="8:9">
      <c r="H209" s="901"/>
      <c r="I209" s="760"/>
    </row>
    <row r="210" spans="8:9">
      <c r="H210" s="901"/>
      <c r="I210" s="760"/>
    </row>
    <row r="211" spans="8:9">
      <c r="H211" s="901"/>
      <c r="I211" s="760"/>
    </row>
    <row r="212" spans="8:9">
      <c r="H212" s="901"/>
      <c r="I212" s="760"/>
    </row>
    <row r="213" spans="8:9">
      <c r="H213" s="901"/>
      <c r="I213" s="760"/>
    </row>
    <row r="214" spans="8:9">
      <c r="H214" s="901"/>
      <c r="I214" s="760"/>
    </row>
    <row r="215" spans="8:9">
      <c r="H215" s="901"/>
      <c r="I215" s="760"/>
    </row>
    <row r="216" spans="8:9">
      <c r="H216" s="901"/>
      <c r="I216" s="760"/>
    </row>
    <row r="217" spans="8:9">
      <c r="H217" s="901"/>
      <c r="I217" s="760"/>
    </row>
    <row r="218" spans="8:9">
      <c r="H218" s="901"/>
      <c r="I218" s="760"/>
    </row>
    <row r="219" spans="8:9">
      <c r="H219" s="901"/>
      <c r="I219" s="760"/>
    </row>
    <row r="220" spans="8:9">
      <c r="H220" s="901"/>
      <c r="I220" s="760"/>
    </row>
    <row r="221" spans="8:9">
      <c r="H221" s="901"/>
      <c r="I221" s="760"/>
    </row>
    <row r="222" spans="8:9">
      <c r="H222" s="901"/>
      <c r="I222" s="760"/>
    </row>
    <row r="223" spans="8:9">
      <c r="H223" s="901"/>
      <c r="I223" s="760"/>
    </row>
    <row r="224" spans="8:9">
      <c r="H224" s="901"/>
      <c r="I224" s="760"/>
    </row>
    <row r="225" spans="8:9">
      <c r="H225" s="901"/>
      <c r="I225" s="760"/>
    </row>
    <row r="226" spans="8:9">
      <c r="H226" s="901"/>
      <c r="I226" s="760"/>
    </row>
    <row r="227" spans="8:9">
      <c r="H227" s="901"/>
      <c r="I227" s="760"/>
    </row>
    <row r="228" spans="8:9">
      <c r="H228" s="901"/>
      <c r="I228" s="760"/>
    </row>
    <row r="229" spans="8:9">
      <c r="H229" s="901"/>
      <c r="I229" s="760"/>
    </row>
    <row r="230" spans="8:9">
      <c r="H230" s="901"/>
      <c r="I230" s="760"/>
    </row>
    <row r="231" spans="8:9">
      <c r="H231" s="901"/>
      <c r="I231" s="760"/>
    </row>
    <row r="232" spans="8:9">
      <c r="H232" s="901"/>
      <c r="I232" s="760"/>
    </row>
    <row r="233" spans="8:9">
      <c r="H233" s="901"/>
      <c r="I233" s="760"/>
    </row>
    <row r="234" spans="8:9">
      <c r="H234" s="901"/>
      <c r="I234" s="760"/>
    </row>
    <row r="235" spans="8:9">
      <c r="H235" s="901"/>
      <c r="I235" s="760"/>
    </row>
    <row r="236" spans="8:9">
      <c r="H236" s="901"/>
      <c r="I236" s="760"/>
    </row>
    <row r="237" spans="8:9">
      <c r="H237" s="901"/>
      <c r="I237" s="760"/>
    </row>
    <row r="238" spans="8:9">
      <c r="H238" s="901"/>
      <c r="I238" s="760"/>
    </row>
    <row r="239" spans="8:9">
      <c r="H239" s="901"/>
      <c r="I239" s="760"/>
    </row>
    <row r="240" spans="8:9">
      <c r="H240" s="901"/>
      <c r="I240" s="760"/>
    </row>
    <row r="241" spans="8:9">
      <c r="H241" s="901"/>
      <c r="I241" s="760"/>
    </row>
    <row r="242" spans="8:9">
      <c r="H242" s="901"/>
      <c r="I242" s="760"/>
    </row>
    <row r="243" spans="8:9">
      <c r="H243" s="901"/>
      <c r="I243" s="760"/>
    </row>
    <row r="244" spans="8:9">
      <c r="H244" s="901"/>
      <c r="I244" s="760"/>
    </row>
    <row r="245" spans="8:9">
      <c r="H245" s="901"/>
      <c r="I245" s="760"/>
    </row>
    <row r="246" spans="8:9">
      <c r="H246" s="901"/>
      <c r="I246" s="760"/>
    </row>
    <row r="247" spans="8:9">
      <c r="H247" s="901"/>
      <c r="I247" s="760"/>
    </row>
    <row r="248" spans="8:9">
      <c r="H248" s="901"/>
      <c r="I248" s="760"/>
    </row>
    <row r="249" spans="8:9">
      <c r="H249" s="901"/>
      <c r="I249" s="760"/>
    </row>
    <row r="250" spans="8:9">
      <c r="H250" s="901"/>
      <c r="I250" s="760"/>
    </row>
    <row r="251" spans="8:9">
      <c r="H251" s="901"/>
      <c r="I251" s="760"/>
    </row>
    <row r="252" spans="8:9">
      <c r="H252" s="901"/>
      <c r="I252" s="760"/>
    </row>
    <row r="253" spans="8:9">
      <c r="H253" s="901"/>
      <c r="I253" s="760"/>
    </row>
    <row r="254" spans="8:9">
      <c r="H254" s="901"/>
      <c r="I254" s="760"/>
    </row>
    <row r="255" spans="8:9">
      <c r="H255" s="901"/>
      <c r="I255" s="760"/>
    </row>
    <row r="256" spans="8:9">
      <c r="H256" s="901"/>
      <c r="I256" s="760"/>
    </row>
    <row r="257" spans="8:9">
      <c r="H257" s="901"/>
      <c r="I257" s="760"/>
    </row>
    <row r="258" spans="8:9">
      <c r="H258" s="901"/>
      <c r="I258" s="760"/>
    </row>
    <row r="259" spans="8:9">
      <c r="H259" s="901"/>
      <c r="I259" s="760"/>
    </row>
    <row r="260" spans="8:9">
      <c r="H260" s="901"/>
      <c r="I260" s="760"/>
    </row>
    <row r="261" spans="8:9">
      <c r="H261" s="901"/>
      <c r="I261" s="760"/>
    </row>
    <row r="262" spans="8:9">
      <c r="H262" s="901"/>
      <c r="I262" s="760"/>
    </row>
    <row r="263" spans="8:9">
      <c r="H263" s="901"/>
      <c r="I263" s="760"/>
    </row>
    <row r="264" spans="8:9">
      <c r="H264" s="901"/>
      <c r="I264" s="760"/>
    </row>
    <row r="265" spans="8:9">
      <c r="H265" s="901"/>
      <c r="I265" s="760"/>
    </row>
    <row r="266" spans="8:9">
      <c r="H266" s="901"/>
      <c r="I266" s="760"/>
    </row>
    <row r="267" spans="8:9">
      <c r="H267" s="901"/>
      <c r="I267" s="760"/>
    </row>
    <row r="268" spans="8:9">
      <c r="H268" s="901"/>
      <c r="I268" s="760"/>
    </row>
    <row r="269" spans="8:9">
      <c r="H269" s="901"/>
      <c r="I269" s="760"/>
    </row>
    <row r="270" spans="8:9">
      <c r="H270" s="901"/>
      <c r="I270" s="760"/>
    </row>
    <row r="271" spans="8:9">
      <c r="H271" s="901"/>
      <c r="I271" s="760"/>
    </row>
    <row r="272" spans="8:9">
      <c r="H272" s="901"/>
      <c r="I272" s="760"/>
    </row>
    <row r="273" spans="8:9">
      <c r="H273" s="901"/>
      <c r="I273" s="760"/>
    </row>
    <row r="274" spans="8:9">
      <c r="H274" s="901"/>
      <c r="I274" s="760"/>
    </row>
    <row r="275" spans="8:9">
      <c r="H275" s="901"/>
      <c r="I275" s="760"/>
    </row>
    <row r="276" spans="8:9">
      <c r="H276" s="901"/>
      <c r="I276" s="760"/>
    </row>
    <row r="277" spans="8:9">
      <c r="H277" s="901"/>
      <c r="I277" s="760"/>
    </row>
    <row r="278" spans="8:9">
      <c r="H278" s="901"/>
      <c r="I278" s="760"/>
    </row>
    <row r="279" spans="8:9">
      <c r="H279" s="901"/>
      <c r="I279" s="760"/>
    </row>
    <row r="280" spans="8:9">
      <c r="H280" s="901"/>
      <c r="I280" s="760"/>
    </row>
    <row r="281" spans="8:9">
      <c r="H281" s="901"/>
      <c r="I281" s="760"/>
    </row>
    <row r="282" spans="8:9">
      <c r="H282" s="901"/>
      <c r="I282" s="760"/>
    </row>
    <row r="283" spans="8:9">
      <c r="H283" s="901"/>
      <c r="I283" s="760"/>
    </row>
    <row r="284" spans="8:9">
      <c r="H284" s="901"/>
      <c r="I284" s="760"/>
    </row>
    <row r="285" spans="8:9">
      <c r="H285" s="901"/>
      <c r="I285" s="760"/>
    </row>
    <row r="286" spans="8:9">
      <c r="H286" s="901"/>
      <c r="I286" s="760"/>
    </row>
    <row r="287" spans="8:9">
      <c r="H287" s="901"/>
      <c r="I287" s="760"/>
    </row>
    <row r="288" spans="8:9">
      <c r="H288" s="901"/>
      <c r="I288" s="760"/>
    </row>
    <row r="289" spans="8:9">
      <c r="H289" s="901"/>
      <c r="I289" s="760"/>
    </row>
    <row r="290" spans="8:9">
      <c r="H290" s="901"/>
      <c r="I290" s="760"/>
    </row>
    <row r="291" spans="8:9">
      <c r="H291" s="901"/>
      <c r="I291" s="760"/>
    </row>
  </sheetData>
  <mergeCells count="2">
    <mergeCell ref="H1:I1"/>
    <mergeCell ref="A3:A5"/>
  </mergeCells>
  <phoneticPr fontId="2"/>
  <pageMargins left="0.7" right="0.7" top="0.75" bottom="0.75" header="0.3" footer="0.3"/>
  <pageSetup paperSize="9" orientation="portrait" r:id="rId1"/>
  <drawing r:id="rId2"/>
  <tableParts count="1">
    <tablePart r:id="rId3"/>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66C82-B1F4-440C-AF33-7AFD246125F8}">
  <sheetPr>
    <tabColor rgb="FFFFCCFF"/>
  </sheetPr>
  <dimension ref="A1:W46"/>
  <sheetViews>
    <sheetView view="pageBreakPreview" zoomScaleNormal="100" zoomScaleSheetLayoutView="100" workbookViewId="0"/>
  </sheetViews>
  <sheetFormatPr defaultRowHeight="13"/>
  <cols>
    <col min="1" max="3" width="4.6328125" customWidth="1"/>
    <col min="4" max="4" width="1" customWidth="1"/>
    <col min="5" max="8" width="4.6328125" customWidth="1"/>
    <col min="9" max="9" width="2.6328125" customWidth="1"/>
    <col min="10" max="18" width="4.6328125" customWidth="1"/>
    <col min="19" max="19" width="1" customWidth="1"/>
    <col min="20" max="37" width="4.6328125" customWidth="1"/>
  </cols>
  <sheetData>
    <row r="1" spans="4:21" ht="20">
      <c r="Q1" s="2497" t="s">
        <v>1417</v>
      </c>
      <c r="R1" s="2497"/>
      <c r="S1" s="2497"/>
      <c r="T1" s="2497"/>
      <c r="U1" s="929"/>
    </row>
    <row r="4" spans="4:21" ht="32.5">
      <c r="D4" s="2498" t="s">
        <v>1418</v>
      </c>
      <c r="E4" s="2498"/>
      <c r="F4" s="2498"/>
      <c r="G4" s="2498"/>
      <c r="H4" s="2498"/>
      <c r="I4" s="2498"/>
      <c r="J4" s="2498"/>
      <c r="K4" s="2498"/>
      <c r="L4" s="2498"/>
      <c r="M4" s="2498"/>
      <c r="N4" s="2498"/>
      <c r="O4" s="2498"/>
      <c r="P4" s="2498"/>
      <c r="Q4" s="2498"/>
      <c r="R4" s="2498"/>
      <c r="S4" s="2498"/>
    </row>
    <row r="5" spans="4:21" ht="13.5" thickBot="1"/>
    <row r="6" spans="4:21" ht="13.5" thickBot="1">
      <c r="D6" s="902"/>
      <c r="E6" s="903"/>
      <c r="F6" s="903"/>
      <c r="G6" s="903"/>
      <c r="H6" s="903"/>
      <c r="I6" s="903"/>
      <c r="J6" s="903"/>
      <c r="K6" s="903"/>
      <c r="L6" s="903"/>
      <c r="M6" s="903"/>
      <c r="N6" s="903"/>
      <c r="O6" s="903"/>
      <c r="P6" s="903"/>
      <c r="Q6" s="903"/>
      <c r="R6" s="903"/>
      <c r="S6" s="904"/>
    </row>
    <row r="7" spans="4:21" ht="13.5" customHeight="1" thickTop="1">
      <c r="D7" s="905"/>
      <c r="E7" s="2499" t="s">
        <v>1419</v>
      </c>
      <c r="F7" s="2500"/>
      <c r="G7" s="2500"/>
      <c r="H7" s="2500"/>
      <c r="I7" s="2500"/>
      <c r="J7" s="2500"/>
      <c r="K7" s="2500"/>
      <c r="L7" s="2500"/>
      <c r="M7" s="2500"/>
      <c r="N7" s="2500"/>
      <c r="O7" s="2500"/>
      <c r="P7" s="2500"/>
      <c r="Q7" s="2500"/>
      <c r="R7" s="2501"/>
      <c r="S7" s="906"/>
    </row>
    <row r="8" spans="4:21" ht="13.5" customHeight="1">
      <c r="D8" s="905"/>
      <c r="E8" s="2502"/>
      <c r="F8" s="2503"/>
      <c r="G8" s="2503"/>
      <c r="H8" s="2503"/>
      <c r="I8" s="2503"/>
      <c r="J8" s="2503"/>
      <c r="K8" s="2503"/>
      <c r="L8" s="2503"/>
      <c r="M8" s="2503"/>
      <c r="N8" s="2503"/>
      <c r="O8" s="2503"/>
      <c r="P8" s="2503"/>
      <c r="Q8" s="2503"/>
      <c r="R8" s="2504"/>
      <c r="S8" s="906"/>
    </row>
    <row r="9" spans="4:21">
      <c r="D9" s="905"/>
      <c r="E9" s="2502"/>
      <c r="F9" s="2503"/>
      <c r="G9" s="2503"/>
      <c r="H9" s="2503"/>
      <c r="I9" s="2503"/>
      <c r="J9" s="2503"/>
      <c r="K9" s="2503"/>
      <c r="L9" s="2503"/>
      <c r="M9" s="2503"/>
      <c r="N9" s="2503"/>
      <c r="O9" s="2503"/>
      <c r="P9" s="2503"/>
      <c r="Q9" s="2503"/>
      <c r="R9" s="2504"/>
      <c r="S9" s="906"/>
    </row>
    <row r="10" spans="4:21" ht="30">
      <c r="D10" s="905"/>
      <c r="E10" s="907"/>
      <c r="F10" s="908"/>
      <c r="G10" s="908"/>
      <c r="H10" s="908"/>
      <c r="I10" s="908"/>
      <c r="J10" s="908"/>
      <c r="K10" s="908"/>
      <c r="L10" s="908"/>
      <c r="M10" s="908"/>
      <c r="N10" s="908"/>
      <c r="O10" s="908"/>
      <c r="P10" s="908"/>
      <c r="Q10" s="908"/>
      <c r="R10" s="909"/>
      <c r="S10" s="906"/>
    </row>
    <row r="11" spans="4:21">
      <c r="D11" s="905"/>
      <c r="E11" s="2505" t="s">
        <v>1420</v>
      </c>
      <c r="F11" s="2506"/>
      <c r="G11" s="2506"/>
      <c r="H11" s="2506"/>
      <c r="I11" s="2506"/>
      <c r="J11" s="2506"/>
      <c r="K11" s="2506"/>
      <c r="L11" s="2506"/>
      <c r="M11" s="2506"/>
      <c r="N11" s="2506"/>
      <c r="O11" s="2506"/>
      <c r="P11" s="2506"/>
      <c r="Q11" s="2506"/>
      <c r="R11" s="2507"/>
      <c r="S11" s="906"/>
    </row>
    <row r="12" spans="4:21">
      <c r="D12" s="905"/>
      <c r="E12" s="2505"/>
      <c r="F12" s="2506"/>
      <c r="G12" s="2506"/>
      <c r="H12" s="2506"/>
      <c r="I12" s="2506"/>
      <c r="J12" s="2506"/>
      <c r="K12" s="2506"/>
      <c r="L12" s="2506"/>
      <c r="M12" s="2506"/>
      <c r="N12" s="2506"/>
      <c r="O12" s="2506"/>
      <c r="P12" s="2506"/>
      <c r="Q12" s="2506"/>
      <c r="R12" s="2507"/>
      <c r="S12" s="906"/>
    </row>
    <row r="13" spans="4:21">
      <c r="D13" s="905"/>
      <c r="E13" s="2505"/>
      <c r="F13" s="2506"/>
      <c r="G13" s="2506"/>
      <c r="H13" s="2506"/>
      <c r="I13" s="2506"/>
      <c r="J13" s="2506"/>
      <c r="K13" s="2506"/>
      <c r="L13" s="2506"/>
      <c r="M13" s="2506"/>
      <c r="N13" s="2506"/>
      <c r="O13" s="2506"/>
      <c r="P13" s="2506"/>
      <c r="Q13" s="2506"/>
      <c r="R13" s="2507"/>
      <c r="S13" s="906"/>
    </row>
    <row r="14" spans="4:21" ht="25.5">
      <c r="D14" s="905"/>
      <c r="E14" s="910"/>
      <c r="F14" s="911"/>
      <c r="G14" s="911"/>
      <c r="H14" s="911"/>
      <c r="I14" s="911"/>
      <c r="J14" s="911"/>
      <c r="K14" s="911"/>
      <c r="L14" s="911"/>
      <c r="M14" s="911"/>
      <c r="N14" s="911"/>
      <c r="O14" s="911"/>
      <c r="P14" s="911"/>
      <c r="Q14" s="911"/>
      <c r="R14" s="912"/>
      <c r="S14" s="906"/>
    </row>
    <row r="15" spans="4:21">
      <c r="D15" s="905"/>
      <c r="E15" s="2508" t="s">
        <v>1421</v>
      </c>
      <c r="F15" s="2509"/>
      <c r="G15" s="2509"/>
      <c r="H15" s="2509"/>
      <c r="I15" s="2509"/>
      <c r="J15" s="2509"/>
      <c r="K15" s="2509"/>
      <c r="L15" s="2509"/>
      <c r="M15" s="2509"/>
      <c r="N15" s="2509"/>
      <c r="O15" s="2509"/>
      <c r="P15" s="2509"/>
      <c r="Q15" s="2509"/>
      <c r="R15" s="2510"/>
      <c r="S15" s="906"/>
    </row>
    <row r="16" spans="4:21">
      <c r="D16" s="905"/>
      <c r="E16" s="2508"/>
      <c r="F16" s="2509"/>
      <c r="G16" s="2509"/>
      <c r="H16" s="2509"/>
      <c r="I16" s="2509"/>
      <c r="J16" s="2509"/>
      <c r="K16" s="2509"/>
      <c r="L16" s="2509"/>
      <c r="M16" s="2509"/>
      <c r="N16" s="2509"/>
      <c r="O16" s="2509"/>
      <c r="P16" s="2509"/>
      <c r="Q16" s="2509"/>
      <c r="R16" s="2510"/>
      <c r="S16" s="906"/>
    </row>
    <row r="17" spans="4:19">
      <c r="D17" s="905"/>
      <c r="E17" s="2508"/>
      <c r="F17" s="2509"/>
      <c r="G17" s="2509"/>
      <c r="H17" s="2509"/>
      <c r="I17" s="2509"/>
      <c r="J17" s="2509"/>
      <c r="K17" s="2509"/>
      <c r="L17" s="2509"/>
      <c r="M17" s="2509"/>
      <c r="N17" s="2509"/>
      <c r="O17" s="2509"/>
      <c r="P17" s="2509"/>
      <c r="Q17" s="2509"/>
      <c r="R17" s="2510"/>
      <c r="S17" s="906"/>
    </row>
    <row r="18" spans="4:19">
      <c r="D18" s="905"/>
      <c r="E18" s="913"/>
      <c r="F18" s="914"/>
      <c r="G18" s="914"/>
      <c r="H18" s="914"/>
      <c r="I18" s="914"/>
      <c r="J18" s="914"/>
      <c r="K18" s="914"/>
      <c r="L18" s="914"/>
      <c r="M18" s="914"/>
      <c r="N18" s="914"/>
      <c r="O18" s="914"/>
      <c r="P18" s="914"/>
      <c r="Q18" s="914"/>
      <c r="R18" s="915"/>
      <c r="S18" s="906"/>
    </row>
    <row r="19" spans="4:19">
      <c r="D19" s="905"/>
      <c r="E19" s="913"/>
      <c r="F19" s="914"/>
      <c r="G19" s="914"/>
      <c r="H19" s="914"/>
      <c r="I19" s="914"/>
      <c r="J19" s="914"/>
      <c r="K19" s="914"/>
      <c r="L19" s="914"/>
      <c r="M19" s="914"/>
      <c r="N19" s="914"/>
      <c r="O19" s="914"/>
      <c r="P19" s="914"/>
      <c r="Q19" s="914"/>
      <c r="R19" s="915"/>
      <c r="S19" s="906"/>
    </row>
    <row r="20" spans="4:19">
      <c r="D20" s="905"/>
      <c r="E20" s="913"/>
      <c r="F20" s="914"/>
      <c r="G20" s="914"/>
      <c r="H20" s="914"/>
      <c r="I20" s="914"/>
      <c r="J20" s="914"/>
      <c r="K20" s="914"/>
      <c r="L20" s="914"/>
      <c r="M20" s="914"/>
      <c r="N20" s="914"/>
      <c r="O20" s="914"/>
      <c r="P20" s="914"/>
      <c r="Q20" s="914"/>
      <c r="R20" s="915"/>
      <c r="S20" s="906"/>
    </row>
    <row r="21" spans="4:19">
      <c r="D21" s="905"/>
      <c r="E21" s="913"/>
      <c r="F21" s="914"/>
      <c r="G21" s="914"/>
      <c r="H21" s="914"/>
      <c r="I21" s="914"/>
      <c r="J21" s="914"/>
      <c r="K21" s="914"/>
      <c r="L21" s="914"/>
      <c r="M21" s="914"/>
      <c r="N21" s="914"/>
      <c r="O21" s="914"/>
      <c r="P21" s="914"/>
      <c r="Q21" s="914"/>
      <c r="R21" s="915"/>
      <c r="S21" s="906"/>
    </row>
    <row r="22" spans="4:19" ht="13.5" thickBot="1">
      <c r="D22" s="905"/>
      <c r="E22" s="913"/>
      <c r="F22" s="914"/>
      <c r="G22" s="914"/>
      <c r="H22" s="914"/>
      <c r="I22" s="914"/>
      <c r="J22" s="914"/>
      <c r="K22" s="914"/>
      <c r="L22" s="914"/>
      <c r="M22" s="914"/>
      <c r="N22" s="914"/>
      <c r="O22" s="914"/>
      <c r="P22" s="914"/>
      <c r="Q22" s="914"/>
      <c r="R22" s="915"/>
      <c r="S22" s="906"/>
    </row>
    <row r="23" spans="4:19" ht="13.5" customHeight="1">
      <c r="D23" s="905"/>
      <c r="E23" s="916"/>
      <c r="F23" s="2494" t="s">
        <v>1422</v>
      </c>
      <c r="G23" s="2495"/>
      <c r="H23" s="2495"/>
      <c r="I23" s="2495"/>
      <c r="J23" s="2495"/>
      <c r="K23" s="2495"/>
      <c r="L23" s="2495"/>
      <c r="M23" s="2495"/>
      <c r="N23" s="2495"/>
      <c r="O23" s="2495"/>
      <c r="P23" s="2495"/>
      <c r="Q23" s="2496"/>
      <c r="R23" s="917"/>
      <c r="S23" s="906"/>
    </row>
    <row r="24" spans="4:19" ht="13.5" customHeight="1">
      <c r="D24" s="905"/>
      <c r="E24" s="916"/>
      <c r="F24" s="2487"/>
      <c r="G24" s="2488"/>
      <c r="H24" s="2488"/>
      <c r="I24" s="2488"/>
      <c r="J24" s="2488"/>
      <c r="K24" s="2488"/>
      <c r="L24" s="2488"/>
      <c r="M24" s="2488"/>
      <c r="N24" s="2488"/>
      <c r="O24" s="2488"/>
      <c r="P24" s="2488"/>
      <c r="Q24" s="2489"/>
      <c r="R24" s="917"/>
      <c r="S24" s="906"/>
    </row>
    <row r="25" spans="4:19" ht="13.5" customHeight="1">
      <c r="D25" s="905"/>
      <c r="E25" s="916"/>
      <c r="F25" s="2487" t="s">
        <v>1423</v>
      </c>
      <c r="G25" s="2488"/>
      <c r="H25" s="2488"/>
      <c r="I25" s="2488"/>
      <c r="J25" s="2488"/>
      <c r="K25" s="2488"/>
      <c r="L25" s="2488"/>
      <c r="M25" s="2488"/>
      <c r="N25" s="2488"/>
      <c r="O25" s="2488"/>
      <c r="P25" s="2488"/>
      <c r="Q25" s="2489"/>
      <c r="R25" s="917"/>
      <c r="S25" s="906"/>
    </row>
    <row r="26" spans="4:19" ht="13.5" thickBot="1">
      <c r="D26" s="905"/>
      <c r="E26" s="916"/>
      <c r="F26" s="2490"/>
      <c r="G26" s="2491"/>
      <c r="H26" s="2491"/>
      <c r="I26" s="2491"/>
      <c r="J26" s="2491"/>
      <c r="K26" s="2491"/>
      <c r="L26" s="2491"/>
      <c r="M26" s="2491"/>
      <c r="N26" s="2491"/>
      <c r="O26" s="2491"/>
      <c r="P26" s="2491"/>
      <c r="Q26" s="2492"/>
      <c r="R26" s="917"/>
      <c r="S26" s="906"/>
    </row>
    <row r="27" spans="4:19" ht="21">
      <c r="D27" s="905"/>
      <c r="E27" s="916"/>
      <c r="G27" s="918"/>
      <c r="H27" s="918"/>
      <c r="I27" s="918"/>
      <c r="J27" s="918"/>
      <c r="K27" s="918"/>
      <c r="L27" s="918"/>
      <c r="M27" s="918"/>
      <c r="N27" s="918"/>
      <c r="O27" s="918"/>
      <c r="P27" s="918"/>
      <c r="R27" s="917"/>
      <c r="S27" s="906"/>
    </row>
    <row r="28" spans="4:19" ht="21">
      <c r="D28" s="905"/>
      <c r="E28" s="916"/>
      <c r="G28" s="918"/>
      <c r="H28" s="918"/>
      <c r="I28" s="918"/>
      <c r="J28" s="918"/>
      <c r="K28" s="918"/>
      <c r="L28" s="918"/>
      <c r="M28" s="918"/>
      <c r="N28" s="918"/>
      <c r="O28" s="918"/>
      <c r="P28" s="918"/>
      <c r="R28" s="917"/>
      <c r="S28" s="906"/>
    </row>
    <row r="29" spans="4:19">
      <c r="D29" s="905"/>
      <c r="E29" s="916"/>
      <c r="R29" s="917"/>
      <c r="S29" s="906"/>
    </row>
    <row r="30" spans="4:19">
      <c r="D30" s="905"/>
      <c r="E30" s="916"/>
      <c r="F30" s="914"/>
      <c r="G30" s="914"/>
      <c r="H30" s="914"/>
      <c r="I30" s="914"/>
      <c r="J30" s="914"/>
      <c r="K30" s="914"/>
      <c r="L30" s="914"/>
      <c r="M30" s="914"/>
      <c r="N30" s="914"/>
      <c r="O30" s="914"/>
      <c r="P30" s="914"/>
      <c r="Q30" s="914"/>
      <c r="R30" s="917"/>
      <c r="S30" s="906"/>
    </row>
    <row r="31" spans="4:19">
      <c r="D31" s="905"/>
      <c r="E31" s="916"/>
      <c r="F31" s="914"/>
      <c r="G31" s="914"/>
      <c r="H31" s="914"/>
      <c r="I31" s="914"/>
      <c r="J31" s="914"/>
      <c r="K31" s="914"/>
      <c r="L31" s="914"/>
      <c r="M31" s="914"/>
      <c r="N31" s="914"/>
      <c r="O31" s="914"/>
      <c r="P31" s="914"/>
      <c r="Q31" s="914"/>
      <c r="R31" s="917"/>
      <c r="S31" s="906"/>
    </row>
    <row r="32" spans="4:19">
      <c r="D32" s="905"/>
      <c r="E32" s="916"/>
      <c r="F32" s="914"/>
      <c r="G32" s="914"/>
      <c r="H32" s="914"/>
      <c r="I32" s="914"/>
      <c r="J32" s="914"/>
      <c r="K32" s="914"/>
      <c r="L32" s="914"/>
      <c r="M32" s="914"/>
      <c r="N32" s="914"/>
      <c r="O32" s="914"/>
      <c r="P32" s="914"/>
      <c r="Q32" s="914"/>
      <c r="R32" s="917"/>
      <c r="S32" s="906"/>
    </row>
    <row r="33" spans="1:23">
      <c r="D33" s="905"/>
      <c r="E33" s="916"/>
      <c r="R33" s="917"/>
      <c r="S33" s="906"/>
    </row>
    <row r="34" spans="1:23">
      <c r="D34" s="905"/>
      <c r="E34" s="916"/>
      <c r="R34" s="917"/>
      <c r="S34" s="906"/>
    </row>
    <row r="35" spans="1:23" ht="16.5">
      <c r="D35" s="905"/>
      <c r="E35" s="916"/>
      <c r="F35" s="2488" t="s">
        <v>1424</v>
      </c>
      <c r="G35" s="2488"/>
      <c r="H35" s="2488"/>
      <c r="J35" s="2493" t="s">
        <v>1425</v>
      </c>
      <c r="K35" s="2493"/>
      <c r="L35" s="2493"/>
      <c r="M35" s="2493"/>
      <c r="N35" s="2493"/>
      <c r="O35" s="2493"/>
      <c r="P35" s="2493"/>
      <c r="Q35" s="2493"/>
      <c r="R35" s="919"/>
      <c r="S35" s="920"/>
    </row>
    <row r="36" spans="1:23" ht="16.5">
      <c r="D36" s="905"/>
      <c r="E36" s="916"/>
      <c r="F36" s="2488"/>
      <c r="G36" s="2488"/>
      <c r="H36" s="2488"/>
      <c r="J36" s="2493" t="s">
        <v>1426</v>
      </c>
      <c r="K36" s="2493"/>
      <c r="L36" s="2493"/>
      <c r="M36" s="2493"/>
      <c r="N36" s="2493"/>
      <c r="O36" s="2493"/>
      <c r="P36" s="2493"/>
      <c r="Q36" s="2493"/>
      <c r="R36" s="919"/>
      <c r="S36" s="920"/>
    </row>
    <row r="37" spans="1:23" ht="16.5">
      <c r="D37" s="905"/>
      <c r="E37" s="916"/>
      <c r="F37" s="2488"/>
      <c r="G37" s="2488"/>
      <c r="H37" s="2488"/>
      <c r="J37" s="2493" t="s">
        <v>1427</v>
      </c>
      <c r="K37" s="2493"/>
      <c r="L37" s="2493"/>
      <c r="M37" s="2493"/>
      <c r="N37" s="2493"/>
      <c r="O37" s="2493"/>
      <c r="P37" s="2493"/>
      <c r="Q37" s="2493"/>
      <c r="R37" s="919"/>
      <c r="S37" s="920"/>
    </row>
    <row r="38" spans="1:23">
      <c r="D38" s="905"/>
      <c r="E38" s="916"/>
      <c r="R38" s="917"/>
      <c r="S38" s="906"/>
    </row>
    <row r="39" spans="1:23" ht="16.5">
      <c r="D39" s="905"/>
      <c r="E39" s="916"/>
      <c r="F39" s="2488" t="s">
        <v>1428</v>
      </c>
      <c r="G39" s="2488"/>
      <c r="H39" s="2488"/>
      <c r="I39" s="914"/>
      <c r="J39" s="2493" t="s">
        <v>1429</v>
      </c>
      <c r="K39" s="2493"/>
      <c r="L39" s="2493"/>
      <c r="M39" s="2493"/>
      <c r="N39" s="2493"/>
      <c r="O39" s="2493"/>
      <c r="P39" s="2493"/>
      <c r="Q39" s="2493"/>
      <c r="R39" s="915"/>
      <c r="S39" s="921"/>
    </row>
    <row r="40" spans="1:23" ht="16.5">
      <c r="D40" s="905"/>
      <c r="E40" s="916"/>
      <c r="F40" s="2488"/>
      <c r="G40" s="2488"/>
      <c r="H40" s="2488"/>
      <c r="I40" s="914"/>
      <c r="J40" s="2493" t="s">
        <v>1427</v>
      </c>
      <c r="K40" s="2493"/>
      <c r="L40" s="2493"/>
      <c r="M40" s="2493"/>
      <c r="N40" s="2493"/>
      <c r="O40" s="2493"/>
      <c r="P40" s="2493"/>
      <c r="Q40" s="2493"/>
      <c r="R40" s="915"/>
      <c r="S40" s="921"/>
    </row>
    <row r="41" spans="1:23">
      <c r="D41" s="905"/>
      <c r="E41" s="916"/>
      <c r="F41" s="914"/>
      <c r="G41" s="914"/>
      <c r="H41" s="914"/>
      <c r="I41" s="914"/>
      <c r="J41" s="2486"/>
      <c r="K41" s="2486"/>
      <c r="L41" s="2486"/>
      <c r="M41" s="2486"/>
      <c r="N41" s="2486"/>
      <c r="O41" s="2486"/>
      <c r="P41" s="2486"/>
      <c r="Q41" s="2486"/>
      <c r="R41" s="915"/>
      <c r="S41" s="921"/>
    </row>
    <row r="42" spans="1:23" ht="13.5" thickBot="1">
      <c r="D42" s="905"/>
      <c r="E42" s="922"/>
      <c r="F42" s="923"/>
      <c r="G42" s="923"/>
      <c r="H42" s="923"/>
      <c r="I42" s="923"/>
      <c r="J42" s="923"/>
      <c r="K42" s="923"/>
      <c r="L42" s="923"/>
      <c r="M42" s="923"/>
      <c r="N42" s="923"/>
      <c r="O42" s="923"/>
      <c r="P42" s="923"/>
      <c r="Q42" s="923"/>
      <c r="R42" s="924"/>
      <c r="S42" s="906"/>
    </row>
    <row r="43" spans="1:23" ht="14" thickTop="1" thickBot="1">
      <c r="D43" s="925"/>
      <c r="E43" s="926"/>
      <c r="F43" s="926"/>
      <c r="G43" s="926"/>
      <c r="H43" s="926"/>
      <c r="I43" s="926"/>
      <c r="J43" s="926"/>
      <c r="K43" s="926"/>
      <c r="L43" s="926"/>
      <c r="M43" s="926"/>
      <c r="N43" s="926"/>
      <c r="O43" s="926"/>
      <c r="P43" s="926"/>
      <c r="Q43" s="926"/>
      <c r="R43" s="926"/>
      <c r="S43" s="927"/>
    </row>
    <row r="44" spans="1:23" ht="30" customHeight="1"/>
    <row r="45" spans="1:23" ht="40" customHeight="1">
      <c r="A45" s="2485" t="s">
        <v>1460</v>
      </c>
      <c r="B45" s="2485"/>
      <c r="C45" s="2485"/>
      <c r="D45" s="2485"/>
      <c r="E45" s="2485"/>
      <c r="F45" s="2485"/>
      <c r="G45" s="2485"/>
      <c r="H45" s="2485"/>
      <c r="I45" s="2485"/>
      <c r="J45" s="2485"/>
      <c r="K45" s="2485"/>
      <c r="L45" s="2485"/>
      <c r="M45" s="2485"/>
      <c r="N45" s="2485"/>
      <c r="O45" s="2485"/>
      <c r="P45" s="2485"/>
      <c r="Q45" s="2485"/>
      <c r="R45" s="2485"/>
      <c r="S45" s="2485"/>
      <c r="T45" s="2485"/>
      <c r="U45" s="2485"/>
      <c r="V45" s="2485"/>
      <c r="W45" s="1103"/>
    </row>
    <row r="46" spans="1:23" ht="13" customHeight="1">
      <c r="A46" s="1103"/>
      <c r="B46" s="1103"/>
      <c r="C46" s="1103"/>
      <c r="D46" s="1103"/>
      <c r="E46" s="1103"/>
      <c r="F46" s="1103"/>
      <c r="G46" s="1103"/>
      <c r="H46" s="1103"/>
      <c r="I46" s="1103"/>
      <c r="J46" s="1103"/>
      <c r="K46" s="1103"/>
      <c r="L46" s="1103"/>
      <c r="M46" s="1103"/>
      <c r="N46" s="1103"/>
      <c r="O46" s="1103"/>
      <c r="P46" s="1103"/>
      <c r="Q46" s="1103"/>
      <c r="R46" s="1103"/>
      <c r="S46" s="1103"/>
      <c r="T46" s="1103"/>
      <c r="U46" s="1103"/>
      <c r="V46" s="1103"/>
      <c r="W46" s="1103"/>
    </row>
  </sheetData>
  <mergeCells count="16">
    <mergeCell ref="F23:Q24"/>
    <mergeCell ref="Q1:T1"/>
    <mergeCell ref="D4:S4"/>
    <mergeCell ref="E7:R9"/>
    <mergeCell ref="E11:R13"/>
    <mergeCell ref="E15:R17"/>
    <mergeCell ref="J41:Q41"/>
    <mergeCell ref="F25:Q26"/>
    <mergeCell ref="F35:H37"/>
    <mergeCell ref="J35:Q35"/>
    <mergeCell ref="J36:Q36"/>
    <mergeCell ref="J37:Q37"/>
    <mergeCell ref="F39:H40"/>
    <mergeCell ref="J39:Q39"/>
    <mergeCell ref="J40:Q40"/>
    <mergeCell ref="A45:V45"/>
  </mergeCells>
  <phoneticPr fontId="2"/>
  <pageMargins left="0.9055118110236221" right="0.11811023622047245" top="0.94488188976377963" bottom="0.74803149606299213" header="0.31496062992125984" footer="0.31496062992125984"/>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D32FE-9C37-496A-9DCA-B2FD52E2F79B}">
  <sheetPr>
    <tabColor rgb="FFFFCCFF"/>
  </sheetPr>
  <dimension ref="B1:E101"/>
  <sheetViews>
    <sheetView view="pageBreakPreview" zoomScaleNormal="100" zoomScaleSheetLayoutView="100" workbookViewId="0"/>
  </sheetViews>
  <sheetFormatPr defaultRowHeight="13"/>
  <cols>
    <col min="1" max="1" width="4.6328125" customWidth="1"/>
    <col min="2" max="2" width="10.6328125" customWidth="1"/>
    <col min="3" max="3" width="11.36328125" customWidth="1"/>
    <col min="4" max="5" width="35.6328125" customWidth="1"/>
    <col min="6" max="6" width="4.6328125" customWidth="1"/>
    <col min="7" max="18" width="8.6328125" customWidth="1"/>
  </cols>
  <sheetData>
    <row r="1" spans="2:5" ht="16.5" customHeight="1">
      <c r="E1" s="928" t="s">
        <v>1430</v>
      </c>
    </row>
    <row r="2" spans="2:5" ht="16.5" customHeight="1">
      <c r="E2" s="830"/>
    </row>
    <row r="3" spans="2:5" ht="16.5" customHeight="1"/>
    <row r="4" spans="2:5" ht="16.5" customHeight="1">
      <c r="B4" s="2533" t="s">
        <v>1431</v>
      </c>
      <c r="C4" s="2533"/>
      <c r="D4" s="2533"/>
      <c r="E4" s="2533"/>
    </row>
    <row r="5" spans="2:5" ht="16.5" customHeight="1" thickBot="1"/>
    <row r="6" spans="2:5" ht="16.5" customHeight="1">
      <c r="B6" s="2534" t="s">
        <v>1432</v>
      </c>
      <c r="C6" s="2535" t="s">
        <v>1433</v>
      </c>
      <c r="D6" s="2537" t="s">
        <v>1434</v>
      </c>
      <c r="E6" s="2539" t="s">
        <v>1435</v>
      </c>
    </row>
    <row r="7" spans="2:5" ht="16.5" customHeight="1">
      <c r="B7" s="2511"/>
      <c r="C7" s="2536"/>
      <c r="D7" s="2538"/>
      <c r="E7" s="2540"/>
    </row>
    <row r="8" spans="2:5" ht="16.5" customHeight="1">
      <c r="B8" s="2512" t="s">
        <v>1436</v>
      </c>
      <c r="C8" s="2528" t="s">
        <v>1437</v>
      </c>
      <c r="D8" s="2514" t="s">
        <v>1384</v>
      </c>
      <c r="E8" s="2532" t="s">
        <v>1438</v>
      </c>
    </row>
    <row r="9" spans="2:5" ht="16.5" customHeight="1">
      <c r="B9" s="2526"/>
      <c r="C9" s="2529"/>
      <c r="D9" s="2530"/>
      <c r="E9" s="2518"/>
    </row>
    <row r="10" spans="2:5" ht="16.5" customHeight="1">
      <c r="B10" s="2526"/>
      <c r="C10" s="2529"/>
      <c r="D10" s="2530"/>
      <c r="E10" s="1071" t="s">
        <v>1439</v>
      </c>
    </row>
    <row r="11" spans="2:5" ht="16.5" customHeight="1">
      <c r="B11" s="2527"/>
      <c r="C11" s="2529"/>
      <c r="D11" s="2531"/>
      <c r="E11" s="1072"/>
    </row>
    <row r="12" spans="2:5" ht="16.5" customHeight="1">
      <c r="B12" s="2511" t="s">
        <v>1440</v>
      </c>
      <c r="C12" s="2513" t="s">
        <v>1441</v>
      </c>
      <c r="D12" s="2515" t="s">
        <v>1442</v>
      </c>
      <c r="E12" s="2523" t="s">
        <v>1443</v>
      </c>
    </row>
    <row r="13" spans="2:5" ht="16.5" customHeight="1">
      <c r="B13" s="2511"/>
      <c r="C13" s="2513"/>
      <c r="D13" s="2516"/>
      <c r="E13" s="2524"/>
    </row>
    <row r="14" spans="2:5" ht="16.5" customHeight="1">
      <c r="B14" s="2511"/>
      <c r="C14" s="2513"/>
      <c r="D14" s="2516"/>
      <c r="E14" s="2524"/>
    </row>
    <row r="15" spans="2:5" ht="16.5" customHeight="1">
      <c r="B15" s="2511"/>
      <c r="C15" s="2513"/>
      <c r="D15" s="2516"/>
      <c r="E15" s="2524"/>
    </row>
    <row r="16" spans="2:5" ht="16.5" customHeight="1">
      <c r="B16" s="2511"/>
      <c r="C16" s="2513"/>
      <c r="D16" s="1073" t="s">
        <v>1444</v>
      </c>
      <c r="E16" s="2525"/>
    </row>
    <row r="17" spans="2:5" ht="16.5" customHeight="1">
      <c r="B17" s="2511" t="s">
        <v>1445</v>
      </c>
      <c r="C17" s="2513" t="s">
        <v>1446</v>
      </c>
      <c r="D17" s="2515" t="s">
        <v>1447</v>
      </c>
      <c r="E17" s="2524" t="s">
        <v>1448</v>
      </c>
    </row>
    <row r="18" spans="2:5" ht="16.5" customHeight="1">
      <c r="B18" s="2511"/>
      <c r="C18" s="2513"/>
      <c r="D18" s="2516"/>
      <c r="E18" s="2524"/>
    </row>
    <row r="19" spans="2:5" ht="16.5" customHeight="1">
      <c r="B19" s="2511"/>
      <c r="C19" s="2513"/>
      <c r="D19" s="2516"/>
      <c r="E19" s="2524"/>
    </row>
    <row r="20" spans="2:5" ht="16.5" customHeight="1">
      <c r="B20" s="2511"/>
      <c r="C20" s="2513"/>
      <c r="D20" s="2516"/>
      <c r="E20" s="2524"/>
    </row>
    <row r="21" spans="2:5" ht="16.5" customHeight="1">
      <c r="B21" s="2511"/>
      <c r="C21" s="2513"/>
      <c r="D21" s="1073" t="s">
        <v>1449</v>
      </c>
      <c r="E21" s="2524"/>
    </row>
    <row r="22" spans="2:5" ht="16.5" customHeight="1">
      <c r="B22" s="2511" t="s">
        <v>1450</v>
      </c>
      <c r="C22" s="2513" t="s">
        <v>1466</v>
      </c>
      <c r="D22" s="2515" t="s">
        <v>1626</v>
      </c>
      <c r="E22" s="2517" t="s">
        <v>1451</v>
      </c>
    </row>
    <row r="23" spans="2:5" ht="16.5" customHeight="1">
      <c r="B23" s="2511"/>
      <c r="C23" s="2513"/>
      <c r="D23" s="2516"/>
      <c r="E23" s="2518"/>
    </row>
    <row r="24" spans="2:5" ht="16.5" customHeight="1">
      <c r="B24" s="2511"/>
      <c r="C24" s="2513"/>
      <c r="D24" s="2516"/>
      <c r="E24" s="2518"/>
    </row>
    <row r="25" spans="2:5" ht="16.5" customHeight="1">
      <c r="B25" s="2511"/>
      <c r="C25" s="2513"/>
      <c r="D25" s="2516"/>
      <c r="E25" s="2518"/>
    </row>
    <row r="26" spans="2:5" ht="16.5" customHeight="1">
      <c r="B26" s="2512"/>
      <c r="C26" s="2514"/>
      <c r="D26" s="1073" t="s">
        <v>1452</v>
      </c>
      <c r="E26" s="1071" t="s">
        <v>1452</v>
      </c>
    </row>
    <row r="27" spans="2:5" ht="16.5" customHeight="1">
      <c r="B27" s="2511" t="s">
        <v>1453</v>
      </c>
      <c r="C27" s="2513" t="s">
        <v>1454</v>
      </c>
      <c r="D27" s="2521" t="s">
        <v>1384</v>
      </c>
      <c r="E27" s="2517" t="s">
        <v>1627</v>
      </c>
    </row>
    <row r="28" spans="2:5" ht="16.5" customHeight="1">
      <c r="B28" s="2511"/>
      <c r="C28" s="2513"/>
      <c r="D28" s="2522"/>
      <c r="E28" s="2518"/>
    </row>
    <row r="29" spans="2:5" ht="16.5" customHeight="1">
      <c r="B29" s="2511"/>
      <c r="C29" s="2513"/>
      <c r="D29" s="2522"/>
      <c r="E29" s="2518"/>
    </row>
    <row r="30" spans="2:5" ht="16.5" customHeight="1">
      <c r="B30" s="2511"/>
      <c r="C30" s="2513"/>
      <c r="D30" s="2522"/>
      <c r="E30" s="2518"/>
    </row>
    <row r="31" spans="2:5" ht="16.5" customHeight="1">
      <c r="B31" s="2511"/>
      <c r="C31" s="2513"/>
      <c r="D31" s="2522"/>
      <c r="E31" s="2518"/>
    </row>
    <row r="32" spans="2:5" ht="16.5" customHeight="1" thickBot="1">
      <c r="B32" s="2519"/>
      <c r="C32" s="2520"/>
      <c r="D32" s="1074"/>
      <c r="E32" s="1075" t="s">
        <v>1455</v>
      </c>
    </row>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sheetData>
  <mergeCells count="25">
    <mergeCell ref="B8:B11"/>
    <mergeCell ref="C8:C11"/>
    <mergeCell ref="D8:D11"/>
    <mergeCell ref="E8:E9"/>
    <mergeCell ref="B4:E4"/>
    <mergeCell ref="B6:B7"/>
    <mergeCell ref="C6:C7"/>
    <mergeCell ref="D6:D7"/>
    <mergeCell ref="E6:E7"/>
    <mergeCell ref="B12:B16"/>
    <mergeCell ref="C12:C16"/>
    <mergeCell ref="D12:D15"/>
    <mergeCell ref="E12:E16"/>
    <mergeCell ref="B17:B21"/>
    <mergeCell ref="C17:C21"/>
    <mergeCell ref="D17:D20"/>
    <mergeCell ref="E17:E21"/>
    <mergeCell ref="B22:B26"/>
    <mergeCell ref="C22:C26"/>
    <mergeCell ref="D22:D25"/>
    <mergeCell ref="E22:E25"/>
    <mergeCell ref="B27:B32"/>
    <mergeCell ref="C27:C32"/>
    <mergeCell ref="D27:D31"/>
    <mergeCell ref="E27:E31"/>
  </mergeCells>
  <phoneticPr fontId="2"/>
  <pageMargins left="0.70866141732283472" right="0.31496062992125984" top="0.94488188976377963" bottom="0.35433070866141736" header="0.31496062992125984" footer="0.31496062992125984"/>
  <pageSetup paperSize="9" scale="90" fitToHeight="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79E24-7893-4AFD-8723-6FBEDA83BBC6}">
  <sheetPr>
    <tabColor rgb="FFFFCCFF"/>
  </sheetPr>
  <dimension ref="B1:J23"/>
  <sheetViews>
    <sheetView view="pageBreakPreview" zoomScale="75" zoomScaleNormal="100" zoomScaleSheetLayoutView="75" workbookViewId="0">
      <selection activeCell="O7" sqref="O7"/>
    </sheetView>
  </sheetViews>
  <sheetFormatPr defaultRowHeight="13"/>
  <cols>
    <col min="1" max="1" width="2.6328125" customWidth="1"/>
    <col min="7" max="7" width="17.6328125" customWidth="1"/>
    <col min="11" max="11" width="2.6328125" customWidth="1"/>
  </cols>
  <sheetData>
    <row r="1" spans="2:10" ht="15" customHeight="1">
      <c r="B1" t="s">
        <v>1559</v>
      </c>
      <c r="D1" t="s">
        <v>1472</v>
      </c>
    </row>
    <row r="2" spans="2:10" ht="15" customHeight="1"/>
    <row r="3" spans="2:10" ht="15" customHeight="1">
      <c r="B3" s="2541" t="s">
        <v>1473</v>
      </c>
      <c r="C3" s="1587"/>
      <c r="D3" s="2541" t="s">
        <v>1474</v>
      </c>
      <c r="E3" s="1586"/>
      <c r="F3" s="1586"/>
      <c r="G3" s="1586"/>
      <c r="H3" s="1586"/>
      <c r="I3" s="1586"/>
      <c r="J3" s="1587"/>
    </row>
    <row r="4" spans="2:10" ht="15" customHeight="1">
      <c r="B4" s="2542"/>
      <c r="C4" s="1590"/>
      <c r="D4" s="2542"/>
      <c r="E4" s="1589"/>
      <c r="F4" s="1589"/>
      <c r="G4" s="1589"/>
      <c r="H4" s="1589"/>
      <c r="I4" s="1589"/>
      <c r="J4" s="1590"/>
    </row>
    <row r="5" spans="2:10" ht="60" customHeight="1">
      <c r="B5" s="760" t="s">
        <v>1475</v>
      </c>
      <c r="C5" s="760"/>
      <c r="D5" s="2548" t="s">
        <v>1476</v>
      </c>
      <c r="E5" s="2551"/>
      <c r="F5" s="2551"/>
      <c r="G5" s="2551"/>
      <c r="H5" s="2551"/>
      <c r="I5" s="2551"/>
      <c r="J5" s="2552"/>
    </row>
    <row r="6" spans="2:10" ht="60" customHeight="1">
      <c r="B6" s="760" t="s">
        <v>1477</v>
      </c>
      <c r="C6" s="760"/>
      <c r="D6" s="2548" t="s">
        <v>1478</v>
      </c>
      <c r="E6" s="2549"/>
      <c r="F6" s="2549"/>
      <c r="G6" s="2549"/>
      <c r="H6" s="2549"/>
      <c r="I6" s="2549"/>
      <c r="J6" s="2550"/>
    </row>
    <row r="7" spans="2:10" ht="60" customHeight="1">
      <c r="B7" s="760" t="s">
        <v>1479</v>
      </c>
      <c r="C7" s="760"/>
      <c r="D7" s="2548" t="s">
        <v>1480</v>
      </c>
      <c r="E7" s="2549"/>
      <c r="F7" s="2549"/>
      <c r="G7" s="2549"/>
      <c r="H7" s="2549"/>
      <c r="I7" s="2549"/>
      <c r="J7" s="2550"/>
    </row>
    <row r="8" spans="2:10" ht="60" customHeight="1">
      <c r="B8" s="760" t="s">
        <v>1481</v>
      </c>
      <c r="C8" s="760"/>
      <c r="D8" s="2548" t="s">
        <v>1482</v>
      </c>
      <c r="E8" s="2549"/>
      <c r="F8" s="2549"/>
      <c r="G8" s="2549"/>
      <c r="H8" s="2549"/>
      <c r="I8" s="2549"/>
      <c r="J8" s="2550"/>
    </row>
    <row r="9" spans="2:10" ht="15" customHeight="1">
      <c r="B9" s="2541" t="s">
        <v>1483</v>
      </c>
      <c r="C9" s="1587"/>
      <c r="D9" s="2541" t="s">
        <v>1484</v>
      </c>
      <c r="E9" s="1586"/>
      <c r="F9" s="1586"/>
      <c r="G9" s="1586"/>
      <c r="H9" s="1586"/>
      <c r="I9" s="1586"/>
      <c r="J9" s="1587"/>
    </row>
    <row r="10" spans="2:10" ht="15" customHeight="1">
      <c r="B10" s="2542"/>
      <c r="C10" s="1590"/>
      <c r="D10" s="2542"/>
      <c r="E10" s="1589"/>
      <c r="F10" s="1589"/>
      <c r="G10" s="1589"/>
      <c r="H10" s="1589"/>
      <c r="I10" s="1589"/>
      <c r="J10" s="1590"/>
    </row>
    <row r="11" spans="2:10" ht="12" customHeight="1">
      <c r="B11" s="2543" t="s">
        <v>1485</v>
      </c>
      <c r="C11" s="1587"/>
      <c r="D11" s="2546" t="s">
        <v>1486</v>
      </c>
      <c r="E11" s="1492"/>
      <c r="F11" s="1492"/>
      <c r="G11" s="1492"/>
      <c r="H11" s="1492"/>
      <c r="I11" s="1492"/>
      <c r="J11" s="1493"/>
    </row>
    <row r="12" spans="2:10" ht="12" customHeight="1">
      <c r="B12" s="2544"/>
      <c r="C12" s="2545"/>
      <c r="D12" s="2547"/>
      <c r="E12" s="1285"/>
      <c r="F12" s="1285"/>
      <c r="G12" s="1285"/>
      <c r="H12" s="1285"/>
      <c r="I12" s="1285"/>
      <c r="J12" s="1707"/>
    </row>
    <row r="13" spans="2:10" ht="12" customHeight="1">
      <c r="B13" s="2542"/>
      <c r="C13" s="1590"/>
      <c r="D13" s="1708"/>
      <c r="E13" s="1494"/>
      <c r="F13" s="1494"/>
      <c r="G13" s="1494"/>
      <c r="H13" s="1494"/>
      <c r="I13" s="1494"/>
      <c r="J13" s="1495"/>
    </row>
    <row r="14" spans="2:10" ht="15" customHeight="1"/>
    <row r="15" spans="2:10" ht="15" customHeight="1"/>
    <row r="16" spans="2:10" ht="15" customHeight="1"/>
    <row r="17" ht="15" customHeight="1"/>
    <row r="18" ht="15" customHeight="1"/>
    <row r="19" ht="15" customHeight="1"/>
    <row r="20" ht="15" customHeight="1"/>
    <row r="21" ht="15" customHeight="1"/>
    <row r="22" ht="15" customHeight="1"/>
    <row r="23" ht="15" customHeight="1"/>
  </sheetData>
  <mergeCells count="10">
    <mergeCell ref="B3:C4"/>
    <mergeCell ref="D3:J4"/>
    <mergeCell ref="D5:J5"/>
    <mergeCell ref="D6:J6"/>
    <mergeCell ref="D7:J7"/>
    <mergeCell ref="B9:C10"/>
    <mergeCell ref="D9:J10"/>
    <mergeCell ref="B11:C13"/>
    <mergeCell ref="D11:J13"/>
    <mergeCell ref="D8:J8"/>
  </mergeCells>
  <phoneticPr fontId="2"/>
  <pageMargins left="0.70866141732283472" right="0.31496062992125984" top="0.74803149606299213" bottom="0.74803149606299213" header="0.31496062992125984" footer="0.31496062992125984"/>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51782-B573-4BD6-BCBF-3E8E578DEA29}">
  <dimension ref="A1"/>
  <sheetViews>
    <sheetView workbookViewId="0"/>
  </sheetViews>
  <sheetFormatPr defaultRowHeight="13"/>
  <sheetData/>
  <phoneticPr fontId="2"/>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E3F0E-3DF5-42AA-A469-3C8267E59ACD}">
  <dimension ref="A1"/>
  <sheetViews>
    <sheetView workbookViewId="0"/>
  </sheetViews>
  <sheetFormatPr defaultRowHeight="13"/>
  <sheetData/>
  <phoneticPr fontId="2"/>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9CB0D-23B7-40E2-9467-EE874014CD73}">
  <dimension ref="A1"/>
  <sheetViews>
    <sheetView workbookViewId="0"/>
  </sheetViews>
  <sheetFormatPr defaultRowHeight="13"/>
  <sheetData/>
  <phoneticPr fontId="2"/>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49"/>
  <dimension ref="A1:AQ49"/>
  <sheetViews>
    <sheetView zoomScaleNormal="100" zoomScaleSheetLayoutView="75" workbookViewId="0">
      <selection activeCell="H16" sqref="H16"/>
    </sheetView>
  </sheetViews>
  <sheetFormatPr defaultRowHeight="13"/>
  <cols>
    <col min="1" max="1" width="9" style="11" customWidth="1"/>
    <col min="2" max="2" width="5.36328125" style="11" customWidth="1"/>
    <col min="3" max="3" width="25.453125" style="11" hidden="1" customWidth="1"/>
    <col min="4" max="4" width="8.36328125" style="11" customWidth="1"/>
    <col min="5" max="5" width="11.1796875" style="11" bestFit="1" customWidth="1"/>
    <col min="6" max="6" width="44.1796875" style="58" customWidth="1"/>
    <col min="7" max="7" width="23" style="11" customWidth="1"/>
    <col min="8" max="8" width="15" style="11" customWidth="1"/>
    <col min="9" max="9" width="9.1796875" style="14" customWidth="1"/>
    <col min="10" max="10" width="14.453125" style="11" customWidth="1"/>
    <col min="11" max="11" width="7.453125" style="11" customWidth="1"/>
    <col min="12" max="12" width="10" style="59" customWidth="1"/>
    <col min="13" max="13" width="9.453125" style="11" customWidth="1"/>
    <col min="14" max="14" width="10.6328125" style="11" customWidth="1"/>
    <col min="15" max="15" width="7.453125" style="11" customWidth="1"/>
    <col min="16" max="16" width="9.81640625" style="11" customWidth="1"/>
    <col min="17" max="20" width="4.6328125" style="11" customWidth="1"/>
    <col min="21" max="21" width="7.453125" style="11" customWidth="1"/>
    <col min="22" max="22" width="9.453125" style="59" customWidth="1"/>
    <col min="23" max="26" width="4.6328125" style="11" customWidth="1"/>
    <col min="27" max="27" width="6.6328125" style="60" customWidth="1"/>
    <col min="28" max="28" width="8" style="60" customWidth="1"/>
    <col min="29" max="29" width="6.6328125" style="60" customWidth="1"/>
    <col min="30" max="31" width="8" style="60" customWidth="1"/>
    <col min="32" max="34" width="5.36328125" style="60" customWidth="1"/>
    <col min="35" max="39" width="4.6328125" style="60" customWidth="1"/>
    <col min="40" max="40" width="23" style="60" customWidth="1"/>
    <col min="41" max="42" width="6.6328125" style="60" customWidth="1"/>
    <col min="43" max="43" width="9.90625" style="11" bestFit="1" customWidth="1"/>
    <col min="44" max="44" width="5.90625" style="11" customWidth="1"/>
    <col min="45" max="62" width="3.08984375" style="11" customWidth="1"/>
    <col min="63" max="63" width="3" style="11" customWidth="1"/>
    <col min="64" max="64" width="3.08984375" style="11" customWidth="1"/>
    <col min="65" max="65" width="9" style="11"/>
    <col min="66" max="85" width="3" style="11" customWidth="1"/>
    <col min="86" max="256" width="9" style="11"/>
    <col min="257" max="257" width="9" style="11" customWidth="1"/>
    <col min="258" max="258" width="5.36328125" style="11" customWidth="1"/>
    <col min="259" max="259" width="0" style="11" hidden="1" customWidth="1"/>
    <col min="260" max="260" width="8.36328125" style="11" customWidth="1"/>
    <col min="261" max="261" width="11.1796875" style="11" bestFit="1" customWidth="1"/>
    <col min="262" max="262" width="44.1796875" style="11" customWidth="1"/>
    <col min="263" max="263" width="23" style="11" customWidth="1"/>
    <col min="264" max="264" width="15" style="11" customWidth="1"/>
    <col min="265" max="265" width="9.1796875" style="11" customWidth="1"/>
    <col min="266" max="266" width="14.453125" style="11" customWidth="1"/>
    <col min="267" max="267" width="7.453125" style="11" customWidth="1"/>
    <col min="268" max="268" width="10" style="11" customWidth="1"/>
    <col min="269" max="269" width="9.453125" style="11" customWidth="1"/>
    <col min="270" max="270" width="10.6328125" style="11" customWidth="1"/>
    <col min="271" max="271" width="7.453125" style="11" customWidth="1"/>
    <col min="272" max="272" width="9.81640625" style="11" customWidth="1"/>
    <col min="273" max="276" width="4.6328125" style="11" customWidth="1"/>
    <col min="277" max="277" width="7.453125" style="11" customWidth="1"/>
    <col min="278" max="278" width="9.453125" style="11" customWidth="1"/>
    <col min="279" max="282" width="4.6328125" style="11" customWidth="1"/>
    <col min="283" max="283" width="6.6328125" style="11" customWidth="1"/>
    <col min="284" max="284" width="8" style="11" customWidth="1"/>
    <col min="285" max="285" width="6.6328125" style="11" customWidth="1"/>
    <col min="286" max="287" width="8" style="11" customWidth="1"/>
    <col min="288" max="295" width="4.6328125" style="11" customWidth="1"/>
    <col min="296" max="296" width="23" style="11" customWidth="1"/>
    <col min="297" max="298" width="6.6328125" style="11" customWidth="1"/>
    <col min="299" max="299" width="9.90625" style="11" bestFit="1" customWidth="1"/>
    <col min="300" max="300" width="5.90625" style="11" customWidth="1"/>
    <col min="301" max="318" width="3.08984375" style="11" customWidth="1"/>
    <col min="319" max="319" width="3" style="11" customWidth="1"/>
    <col min="320" max="320" width="3.08984375" style="11" customWidth="1"/>
    <col min="321" max="321" width="9" style="11"/>
    <col min="322" max="341" width="3" style="11" customWidth="1"/>
    <col min="342" max="512" width="9" style="11"/>
    <col min="513" max="513" width="9" style="11" customWidth="1"/>
    <col min="514" max="514" width="5.36328125" style="11" customWidth="1"/>
    <col min="515" max="515" width="0" style="11" hidden="1" customWidth="1"/>
    <col min="516" max="516" width="8.36328125" style="11" customWidth="1"/>
    <col min="517" max="517" width="11.1796875" style="11" bestFit="1" customWidth="1"/>
    <col min="518" max="518" width="44.1796875" style="11" customWidth="1"/>
    <col min="519" max="519" width="23" style="11" customWidth="1"/>
    <col min="520" max="520" width="15" style="11" customWidth="1"/>
    <col min="521" max="521" width="9.1796875" style="11" customWidth="1"/>
    <col min="522" max="522" width="14.453125" style="11" customWidth="1"/>
    <col min="523" max="523" width="7.453125" style="11" customWidth="1"/>
    <col min="524" max="524" width="10" style="11" customWidth="1"/>
    <col min="525" max="525" width="9.453125" style="11" customWidth="1"/>
    <col min="526" max="526" width="10.6328125" style="11" customWidth="1"/>
    <col min="527" max="527" width="7.453125" style="11" customWidth="1"/>
    <col min="528" max="528" width="9.81640625" style="11" customWidth="1"/>
    <col min="529" max="532" width="4.6328125" style="11" customWidth="1"/>
    <col min="533" max="533" width="7.453125" style="11" customWidth="1"/>
    <col min="534" max="534" width="9.453125" style="11" customWidth="1"/>
    <col min="535" max="538" width="4.6328125" style="11" customWidth="1"/>
    <col min="539" max="539" width="6.6328125" style="11" customWidth="1"/>
    <col min="540" max="540" width="8" style="11" customWidth="1"/>
    <col min="541" max="541" width="6.6328125" style="11" customWidth="1"/>
    <col min="542" max="543" width="8" style="11" customWidth="1"/>
    <col min="544" max="551" width="4.6328125" style="11" customWidth="1"/>
    <col min="552" max="552" width="23" style="11" customWidth="1"/>
    <col min="553" max="554" width="6.6328125" style="11" customWidth="1"/>
    <col min="555" max="555" width="9.90625" style="11" bestFit="1" customWidth="1"/>
    <col min="556" max="556" width="5.90625" style="11" customWidth="1"/>
    <col min="557" max="574" width="3.08984375" style="11" customWidth="1"/>
    <col min="575" max="575" width="3" style="11" customWidth="1"/>
    <col min="576" max="576" width="3.08984375" style="11" customWidth="1"/>
    <col min="577" max="577" width="9" style="11"/>
    <col min="578" max="597" width="3" style="11" customWidth="1"/>
    <col min="598" max="768" width="9" style="11"/>
    <col min="769" max="769" width="9" style="11" customWidth="1"/>
    <col min="770" max="770" width="5.36328125" style="11" customWidth="1"/>
    <col min="771" max="771" width="0" style="11" hidden="1" customWidth="1"/>
    <col min="772" max="772" width="8.36328125" style="11" customWidth="1"/>
    <col min="773" max="773" width="11.1796875" style="11" bestFit="1" customWidth="1"/>
    <col min="774" max="774" width="44.1796875" style="11" customWidth="1"/>
    <col min="775" max="775" width="23" style="11" customWidth="1"/>
    <col min="776" max="776" width="15" style="11" customWidth="1"/>
    <col min="777" max="777" width="9.1796875" style="11" customWidth="1"/>
    <col min="778" max="778" width="14.453125" style="11" customWidth="1"/>
    <col min="779" max="779" width="7.453125" style="11" customWidth="1"/>
    <col min="780" max="780" width="10" style="11" customWidth="1"/>
    <col min="781" max="781" width="9.453125" style="11" customWidth="1"/>
    <col min="782" max="782" width="10.6328125" style="11" customWidth="1"/>
    <col min="783" max="783" width="7.453125" style="11" customWidth="1"/>
    <col min="784" max="784" width="9.81640625" style="11" customWidth="1"/>
    <col min="785" max="788" width="4.6328125" style="11" customWidth="1"/>
    <col min="789" max="789" width="7.453125" style="11" customWidth="1"/>
    <col min="790" max="790" width="9.453125" style="11" customWidth="1"/>
    <col min="791" max="794" width="4.6328125" style="11" customWidth="1"/>
    <col min="795" max="795" width="6.6328125" style="11" customWidth="1"/>
    <col min="796" max="796" width="8" style="11" customWidth="1"/>
    <col min="797" max="797" width="6.6328125" style="11" customWidth="1"/>
    <col min="798" max="799" width="8" style="11" customWidth="1"/>
    <col min="800" max="807" width="4.6328125" style="11" customWidth="1"/>
    <col min="808" max="808" width="23" style="11" customWidth="1"/>
    <col min="809" max="810" width="6.6328125" style="11" customWidth="1"/>
    <col min="811" max="811" width="9.90625" style="11" bestFit="1" customWidth="1"/>
    <col min="812" max="812" width="5.90625" style="11" customWidth="1"/>
    <col min="813" max="830" width="3.08984375" style="11" customWidth="1"/>
    <col min="831" max="831" width="3" style="11" customWidth="1"/>
    <col min="832" max="832" width="3.08984375" style="11" customWidth="1"/>
    <col min="833" max="833" width="9" style="11"/>
    <col min="834" max="853" width="3" style="11" customWidth="1"/>
    <col min="854" max="1024" width="9" style="11"/>
    <col min="1025" max="1025" width="9" style="11" customWidth="1"/>
    <col min="1026" max="1026" width="5.36328125" style="11" customWidth="1"/>
    <col min="1027" max="1027" width="0" style="11" hidden="1" customWidth="1"/>
    <col min="1028" max="1028" width="8.36328125" style="11" customWidth="1"/>
    <col min="1029" max="1029" width="11.1796875" style="11" bestFit="1" customWidth="1"/>
    <col min="1030" max="1030" width="44.1796875" style="11" customWidth="1"/>
    <col min="1031" max="1031" width="23" style="11" customWidth="1"/>
    <col min="1032" max="1032" width="15" style="11" customWidth="1"/>
    <col min="1033" max="1033" width="9.1796875" style="11" customWidth="1"/>
    <col min="1034" max="1034" width="14.453125" style="11" customWidth="1"/>
    <col min="1035" max="1035" width="7.453125" style="11" customWidth="1"/>
    <col min="1036" max="1036" width="10" style="11" customWidth="1"/>
    <col min="1037" max="1037" width="9.453125" style="11" customWidth="1"/>
    <col min="1038" max="1038" width="10.6328125" style="11" customWidth="1"/>
    <col min="1039" max="1039" width="7.453125" style="11" customWidth="1"/>
    <col min="1040" max="1040" width="9.81640625" style="11" customWidth="1"/>
    <col min="1041" max="1044" width="4.6328125" style="11" customWidth="1"/>
    <col min="1045" max="1045" width="7.453125" style="11" customWidth="1"/>
    <col min="1046" max="1046" width="9.453125" style="11" customWidth="1"/>
    <col min="1047" max="1050" width="4.6328125" style="11" customWidth="1"/>
    <col min="1051" max="1051" width="6.6328125" style="11" customWidth="1"/>
    <col min="1052" max="1052" width="8" style="11" customWidth="1"/>
    <col min="1053" max="1053" width="6.6328125" style="11" customWidth="1"/>
    <col min="1054" max="1055" width="8" style="11" customWidth="1"/>
    <col min="1056" max="1063" width="4.6328125" style="11" customWidth="1"/>
    <col min="1064" max="1064" width="23" style="11" customWidth="1"/>
    <col min="1065" max="1066" width="6.6328125" style="11" customWidth="1"/>
    <col min="1067" max="1067" width="9.90625" style="11" bestFit="1" customWidth="1"/>
    <col min="1068" max="1068" width="5.90625" style="11" customWidth="1"/>
    <col min="1069" max="1086" width="3.08984375" style="11" customWidth="1"/>
    <col min="1087" max="1087" width="3" style="11" customWidth="1"/>
    <col min="1088" max="1088" width="3.08984375" style="11" customWidth="1"/>
    <col min="1089" max="1089" width="9" style="11"/>
    <col min="1090" max="1109" width="3" style="11" customWidth="1"/>
    <col min="1110" max="1280" width="9" style="11"/>
    <col min="1281" max="1281" width="9" style="11" customWidth="1"/>
    <col min="1282" max="1282" width="5.36328125" style="11" customWidth="1"/>
    <col min="1283" max="1283" width="0" style="11" hidden="1" customWidth="1"/>
    <col min="1284" max="1284" width="8.36328125" style="11" customWidth="1"/>
    <col min="1285" max="1285" width="11.1796875" style="11" bestFit="1" customWidth="1"/>
    <col min="1286" max="1286" width="44.1796875" style="11" customWidth="1"/>
    <col min="1287" max="1287" width="23" style="11" customWidth="1"/>
    <col min="1288" max="1288" width="15" style="11" customWidth="1"/>
    <col min="1289" max="1289" width="9.1796875" style="11" customWidth="1"/>
    <col min="1290" max="1290" width="14.453125" style="11" customWidth="1"/>
    <col min="1291" max="1291" width="7.453125" style="11" customWidth="1"/>
    <col min="1292" max="1292" width="10" style="11" customWidth="1"/>
    <col min="1293" max="1293" width="9.453125" style="11" customWidth="1"/>
    <col min="1294" max="1294" width="10.6328125" style="11" customWidth="1"/>
    <col min="1295" max="1295" width="7.453125" style="11" customWidth="1"/>
    <col min="1296" max="1296" width="9.81640625" style="11" customWidth="1"/>
    <col min="1297" max="1300" width="4.6328125" style="11" customWidth="1"/>
    <col min="1301" max="1301" width="7.453125" style="11" customWidth="1"/>
    <col min="1302" max="1302" width="9.453125" style="11" customWidth="1"/>
    <col min="1303" max="1306" width="4.6328125" style="11" customWidth="1"/>
    <col min="1307" max="1307" width="6.6328125" style="11" customWidth="1"/>
    <col min="1308" max="1308" width="8" style="11" customWidth="1"/>
    <col min="1309" max="1309" width="6.6328125" style="11" customWidth="1"/>
    <col min="1310" max="1311" width="8" style="11" customWidth="1"/>
    <col min="1312" max="1319" width="4.6328125" style="11" customWidth="1"/>
    <col min="1320" max="1320" width="23" style="11" customWidth="1"/>
    <col min="1321" max="1322" width="6.6328125" style="11" customWidth="1"/>
    <col min="1323" max="1323" width="9.90625" style="11" bestFit="1" customWidth="1"/>
    <col min="1324" max="1324" width="5.90625" style="11" customWidth="1"/>
    <col min="1325" max="1342" width="3.08984375" style="11" customWidth="1"/>
    <col min="1343" max="1343" width="3" style="11" customWidth="1"/>
    <col min="1344" max="1344" width="3.08984375" style="11" customWidth="1"/>
    <col min="1345" max="1345" width="9" style="11"/>
    <col min="1346" max="1365" width="3" style="11" customWidth="1"/>
    <col min="1366" max="1536" width="9" style="11"/>
    <col min="1537" max="1537" width="9" style="11" customWidth="1"/>
    <col min="1538" max="1538" width="5.36328125" style="11" customWidth="1"/>
    <col min="1539" max="1539" width="0" style="11" hidden="1" customWidth="1"/>
    <col min="1540" max="1540" width="8.36328125" style="11" customWidth="1"/>
    <col min="1541" max="1541" width="11.1796875" style="11" bestFit="1" customWidth="1"/>
    <col min="1542" max="1542" width="44.1796875" style="11" customWidth="1"/>
    <col min="1543" max="1543" width="23" style="11" customWidth="1"/>
    <col min="1544" max="1544" width="15" style="11" customWidth="1"/>
    <col min="1545" max="1545" width="9.1796875" style="11" customWidth="1"/>
    <col min="1546" max="1546" width="14.453125" style="11" customWidth="1"/>
    <col min="1547" max="1547" width="7.453125" style="11" customWidth="1"/>
    <col min="1548" max="1548" width="10" style="11" customWidth="1"/>
    <col min="1549" max="1549" width="9.453125" style="11" customWidth="1"/>
    <col min="1550" max="1550" width="10.6328125" style="11" customWidth="1"/>
    <col min="1551" max="1551" width="7.453125" style="11" customWidth="1"/>
    <col min="1552" max="1552" width="9.81640625" style="11" customWidth="1"/>
    <col min="1553" max="1556" width="4.6328125" style="11" customWidth="1"/>
    <col min="1557" max="1557" width="7.453125" style="11" customWidth="1"/>
    <col min="1558" max="1558" width="9.453125" style="11" customWidth="1"/>
    <col min="1559" max="1562" width="4.6328125" style="11" customWidth="1"/>
    <col min="1563" max="1563" width="6.6328125" style="11" customWidth="1"/>
    <col min="1564" max="1564" width="8" style="11" customWidth="1"/>
    <col min="1565" max="1565" width="6.6328125" style="11" customWidth="1"/>
    <col min="1566" max="1567" width="8" style="11" customWidth="1"/>
    <col min="1568" max="1575" width="4.6328125" style="11" customWidth="1"/>
    <col min="1576" max="1576" width="23" style="11" customWidth="1"/>
    <col min="1577" max="1578" width="6.6328125" style="11" customWidth="1"/>
    <col min="1579" max="1579" width="9.90625" style="11" bestFit="1" customWidth="1"/>
    <col min="1580" max="1580" width="5.90625" style="11" customWidth="1"/>
    <col min="1581" max="1598" width="3.08984375" style="11" customWidth="1"/>
    <col min="1599" max="1599" width="3" style="11" customWidth="1"/>
    <col min="1600" max="1600" width="3.08984375" style="11" customWidth="1"/>
    <col min="1601" max="1601" width="9" style="11"/>
    <col min="1602" max="1621" width="3" style="11" customWidth="1"/>
    <col min="1622" max="1792" width="9" style="11"/>
    <col min="1793" max="1793" width="9" style="11" customWidth="1"/>
    <col min="1794" max="1794" width="5.36328125" style="11" customWidth="1"/>
    <col min="1795" max="1795" width="0" style="11" hidden="1" customWidth="1"/>
    <col min="1796" max="1796" width="8.36328125" style="11" customWidth="1"/>
    <col min="1797" max="1797" width="11.1796875" style="11" bestFit="1" customWidth="1"/>
    <col min="1798" max="1798" width="44.1796875" style="11" customWidth="1"/>
    <col min="1799" max="1799" width="23" style="11" customWidth="1"/>
    <col min="1800" max="1800" width="15" style="11" customWidth="1"/>
    <col min="1801" max="1801" width="9.1796875" style="11" customWidth="1"/>
    <col min="1802" max="1802" width="14.453125" style="11" customWidth="1"/>
    <col min="1803" max="1803" width="7.453125" style="11" customWidth="1"/>
    <col min="1804" max="1804" width="10" style="11" customWidth="1"/>
    <col min="1805" max="1805" width="9.453125" style="11" customWidth="1"/>
    <col min="1806" max="1806" width="10.6328125" style="11" customWidth="1"/>
    <col min="1807" max="1807" width="7.453125" style="11" customWidth="1"/>
    <col min="1808" max="1808" width="9.81640625" style="11" customWidth="1"/>
    <col min="1809" max="1812" width="4.6328125" style="11" customWidth="1"/>
    <col min="1813" max="1813" width="7.453125" style="11" customWidth="1"/>
    <col min="1814" max="1814" width="9.453125" style="11" customWidth="1"/>
    <col min="1815" max="1818" width="4.6328125" style="11" customWidth="1"/>
    <col min="1819" max="1819" width="6.6328125" style="11" customWidth="1"/>
    <col min="1820" max="1820" width="8" style="11" customWidth="1"/>
    <col min="1821" max="1821" width="6.6328125" style="11" customWidth="1"/>
    <col min="1822" max="1823" width="8" style="11" customWidth="1"/>
    <col min="1824" max="1831" width="4.6328125" style="11" customWidth="1"/>
    <col min="1832" max="1832" width="23" style="11" customWidth="1"/>
    <col min="1833" max="1834" width="6.6328125" style="11" customWidth="1"/>
    <col min="1835" max="1835" width="9.90625" style="11" bestFit="1" customWidth="1"/>
    <col min="1836" max="1836" width="5.90625" style="11" customWidth="1"/>
    <col min="1837" max="1854" width="3.08984375" style="11" customWidth="1"/>
    <col min="1855" max="1855" width="3" style="11" customWidth="1"/>
    <col min="1856" max="1856" width="3.08984375" style="11" customWidth="1"/>
    <col min="1857" max="1857" width="9" style="11"/>
    <col min="1858" max="1877" width="3" style="11" customWidth="1"/>
    <col min="1878" max="2048" width="9" style="11"/>
    <col min="2049" max="2049" width="9" style="11" customWidth="1"/>
    <col min="2050" max="2050" width="5.36328125" style="11" customWidth="1"/>
    <col min="2051" max="2051" width="0" style="11" hidden="1" customWidth="1"/>
    <col min="2052" max="2052" width="8.36328125" style="11" customWidth="1"/>
    <col min="2053" max="2053" width="11.1796875" style="11" bestFit="1" customWidth="1"/>
    <col min="2054" max="2054" width="44.1796875" style="11" customWidth="1"/>
    <col min="2055" max="2055" width="23" style="11" customWidth="1"/>
    <col min="2056" max="2056" width="15" style="11" customWidth="1"/>
    <col min="2057" max="2057" width="9.1796875" style="11" customWidth="1"/>
    <col min="2058" max="2058" width="14.453125" style="11" customWidth="1"/>
    <col min="2059" max="2059" width="7.453125" style="11" customWidth="1"/>
    <col min="2060" max="2060" width="10" style="11" customWidth="1"/>
    <col min="2061" max="2061" width="9.453125" style="11" customWidth="1"/>
    <col min="2062" max="2062" width="10.6328125" style="11" customWidth="1"/>
    <col min="2063" max="2063" width="7.453125" style="11" customWidth="1"/>
    <col min="2064" max="2064" width="9.81640625" style="11" customWidth="1"/>
    <col min="2065" max="2068" width="4.6328125" style="11" customWidth="1"/>
    <col min="2069" max="2069" width="7.453125" style="11" customWidth="1"/>
    <col min="2070" max="2070" width="9.453125" style="11" customWidth="1"/>
    <col min="2071" max="2074" width="4.6328125" style="11" customWidth="1"/>
    <col min="2075" max="2075" width="6.6328125" style="11" customWidth="1"/>
    <col min="2076" max="2076" width="8" style="11" customWidth="1"/>
    <col min="2077" max="2077" width="6.6328125" style="11" customWidth="1"/>
    <col min="2078" max="2079" width="8" style="11" customWidth="1"/>
    <col min="2080" max="2087" width="4.6328125" style="11" customWidth="1"/>
    <col min="2088" max="2088" width="23" style="11" customWidth="1"/>
    <col min="2089" max="2090" width="6.6328125" style="11" customWidth="1"/>
    <col min="2091" max="2091" width="9.90625" style="11" bestFit="1" customWidth="1"/>
    <col min="2092" max="2092" width="5.90625" style="11" customWidth="1"/>
    <col min="2093" max="2110" width="3.08984375" style="11" customWidth="1"/>
    <col min="2111" max="2111" width="3" style="11" customWidth="1"/>
    <col min="2112" max="2112" width="3.08984375" style="11" customWidth="1"/>
    <col min="2113" max="2113" width="9" style="11"/>
    <col min="2114" max="2133" width="3" style="11" customWidth="1"/>
    <col min="2134" max="2304" width="9" style="11"/>
    <col min="2305" max="2305" width="9" style="11" customWidth="1"/>
    <col min="2306" max="2306" width="5.36328125" style="11" customWidth="1"/>
    <col min="2307" max="2307" width="0" style="11" hidden="1" customWidth="1"/>
    <col min="2308" max="2308" width="8.36328125" style="11" customWidth="1"/>
    <col min="2309" max="2309" width="11.1796875" style="11" bestFit="1" customWidth="1"/>
    <col min="2310" max="2310" width="44.1796875" style="11" customWidth="1"/>
    <col min="2311" max="2311" width="23" style="11" customWidth="1"/>
    <col min="2312" max="2312" width="15" style="11" customWidth="1"/>
    <col min="2313" max="2313" width="9.1796875" style="11" customWidth="1"/>
    <col min="2314" max="2314" width="14.453125" style="11" customWidth="1"/>
    <col min="2315" max="2315" width="7.453125" style="11" customWidth="1"/>
    <col min="2316" max="2316" width="10" style="11" customWidth="1"/>
    <col min="2317" max="2317" width="9.453125" style="11" customWidth="1"/>
    <col min="2318" max="2318" width="10.6328125" style="11" customWidth="1"/>
    <col min="2319" max="2319" width="7.453125" style="11" customWidth="1"/>
    <col min="2320" max="2320" width="9.81640625" style="11" customWidth="1"/>
    <col min="2321" max="2324" width="4.6328125" style="11" customWidth="1"/>
    <col min="2325" max="2325" width="7.453125" style="11" customWidth="1"/>
    <col min="2326" max="2326" width="9.453125" style="11" customWidth="1"/>
    <col min="2327" max="2330" width="4.6328125" style="11" customWidth="1"/>
    <col min="2331" max="2331" width="6.6328125" style="11" customWidth="1"/>
    <col min="2332" max="2332" width="8" style="11" customWidth="1"/>
    <col min="2333" max="2333" width="6.6328125" style="11" customWidth="1"/>
    <col min="2334" max="2335" width="8" style="11" customWidth="1"/>
    <col min="2336" max="2343" width="4.6328125" style="11" customWidth="1"/>
    <col min="2344" max="2344" width="23" style="11" customWidth="1"/>
    <col min="2345" max="2346" width="6.6328125" style="11" customWidth="1"/>
    <col min="2347" max="2347" width="9.90625" style="11" bestFit="1" customWidth="1"/>
    <col min="2348" max="2348" width="5.90625" style="11" customWidth="1"/>
    <col min="2349" max="2366" width="3.08984375" style="11" customWidth="1"/>
    <col min="2367" max="2367" width="3" style="11" customWidth="1"/>
    <col min="2368" max="2368" width="3.08984375" style="11" customWidth="1"/>
    <col min="2369" max="2369" width="9" style="11"/>
    <col min="2370" max="2389" width="3" style="11" customWidth="1"/>
    <col min="2390" max="2560" width="9" style="11"/>
    <col min="2561" max="2561" width="9" style="11" customWidth="1"/>
    <col min="2562" max="2562" width="5.36328125" style="11" customWidth="1"/>
    <col min="2563" max="2563" width="0" style="11" hidden="1" customWidth="1"/>
    <col min="2564" max="2564" width="8.36328125" style="11" customWidth="1"/>
    <col min="2565" max="2565" width="11.1796875" style="11" bestFit="1" customWidth="1"/>
    <col min="2566" max="2566" width="44.1796875" style="11" customWidth="1"/>
    <col min="2567" max="2567" width="23" style="11" customWidth="1"/>
    <col min="2568" max="2568" width="15" style="11" customWidth="1"/>
    <col min="2569" max="2569" width="9.1796875" style="11" customWidth="1"/>
    <col min="2570" max="2570" width="14.453125" style="11" customWidth="1"/>
    <col min="2571" max="2571" width="7.453125" style="11" customWidth="1"/>
    <col min="2572" max="2572" width="10" style="11" customWidth="1"/>
    <col min="2573" max="2573" width="9.453125" style="11" customWidth="1"/>
    <col min="2574" max="2574" width="10.6328125" style="11" customWidth="1"/>
    <col min="2575" max="2575" width="7.453125" style="11" customWidth="1"/>
    <col min="2576" max="2576" width="9.81640625" style="11" customWidth="1"/>
    <col min="2577" max="2580" width="4.6328125" style="11" customWidth="1"/>
    <col min="2581" max="2581" width="7.453125" style="11" customWidth="1"/>
    <col min="2582" max="2582" width="9.453125" style="11" customWidth="1"/>
    <col min="2583" max="2586" width="4.6328125" style="11" customWidth="1"/>
    <col min="2587" max="2587" width="6.6328125" style="11" customWidth="1"/>
    <col min="2588" max="2588" width="8" style="11" customWidth="1"/>
    <col min="2589" max="2589" width="6.6328125" style="11" customWidth="1"/>
    <col min="2590" max="2591" width="8" style="11" customWidth="1"/>
    <col min="2592" max="2599" width="4.6328125" style="11" customWidth="1"/>
    <col min="2600" max="2600" width="23" style="11" customWidth="1"/>
    <col min="2601" max="2602" width="6.6328125" style="11" customWidth="1"/>
    <col min="2603" max="2603" width="9.90625" style="11" bestFit="1" customWidth="1"/>
    <col min="2604" max="2604" width="5.90625" style="11" customWidth="1"/>
    <col min="2605" max="2622" width="3.08984375" style="11" customWidth="1"/>
    <col min="2623" max="2623" width="3" style="11" customWidth="1"/>
    <col min="2624" max="2624" width="3.08984375" style="11" customWidth="1"/>
    <col min="2625" max="2625" width="9" style="11"/>
    <col min="2626" max="2645" width="3" style="11" customWidth="1"/>
    <col min="2646" max="2816" width="9" style="11"/>
    <col min="2817" max="2817" width="9" style="11" customWidth="1"/>
    <col min="2818" max="2818" width="5.36328125" style="11" customWidth="1"/>
    <col min="2819" max="2819" width="0" style="11" hidden="1" customWidth="1"/>
    <col min="2820" max="2820" width="8.36328125" style="11" customWidth="1"/>
    <col min="2821" max="2821" width="11.1796875" style="11" bestFit="1" customWidth="1"/>
    <col min="2822" max="2822" width="44.1796875" style="11" customWidth="1"/>
    <col min="2823" max="2823" width="23" style="11" customWidth="1"/>
    <col min="2824" max="2824" width="15" style="11" customWidth="1"/>
    <col min="2825" max="2825" width="9.1796875" style="11" customWidth="1"/>
    <col min="2826" max="2826" width="14.453125" style="11" customWidth="1"/>
    <col min="2827" max="2827" width="7.453125" style="11" customWidth="1"/>
    <col min="2828" max="2828" width="10" style="11" customWidth="1"/>
    <col min="2829" max="2829" width="9.453125" style="11" customWidth="1"/>
    <col min="2830" max="2830" width="10.6328125" style="11" customWidth="1"/>
    <col min="2831" max="2831" width="7.453125" style="11" customWidth="1"/>
    <col min="2832" max="2832" width="9.81640625" style="11" customWidth="1"/>
    <col min="2833" max="2836" width="4.6328125" style="11" customWidth="1"/>
    <col min="2837" max="2837" width="7.453125" style="11" customWidth="1"/>
    <col min="2838" max="2838" width="9.453125" style="11" customWidth="1"/>
    <col min="2839" max="2842" width="4.6328125" style="11" customWidth="1"/>
    <col min="2843" max="2843" width="6.6328125" style="11" customWidth="1"/>
    <col min="2844" max="2844" width="8" style="11" customWidth="1"/>
    <col min="2845" max="2845" width="6.6328125" style="11" customWidth="1"/>
    <col min="2846" max="2847" width="8" style="11" customWidth="1"/>
    <col min="2848" max="2855" width="4.6328125" style="11" customWidth="1"/>
    <col min="2856" max="2856" width="23" style="11" customWidth="1"/>
    <col min="2857" max="2858" width="6.6328125" style="11" customWidth="1"/>
    <col min="2859" max="2859" width="9.90625" style="11" bestFit="1" customWidth="1"/>
    <col min="2860" max="2860" width="5.90625" style="11" customWidth="1"/>
    <col min="2861" max="2878" width="3.08984375" style="11" customWidth="1"/>
    <col min="2879" max="2879" width="3" style="11" customWidth="1"/>
    <col min="2880" max="2880" width="3.08984375" style="11" customWidth="1"/>
    <col min="2881" max="2881" width="9" style="11"/>
    <col min="2882" max="2901" width="3" style="11" customWidth="1"/>
    <col min="2902" max="3072" width="9" style="11"/>
    <col min="3073" max="3073" width="9" style="11" customWidth="1"/>
    <col min="3074" max="3074" width="5.36328125" style="11" customWidth="1"/>
    <col min="3075" max="3075" width="0" style="11" hidden="1" customWidth="1"/>
    <col min="3076" max="3076" width="8.36328125" style="11" customWidth="1"/>
    <col min="3077" max="3077" width="11.1796875" style="11" bestFit="1" customWidth="1"/>
    <col min="3078" max="3078" width="44.1796875" style="11" customWidth="1"/>
    <col min="3079" max="3079" width="23" style="11" customWidth="1"/>
    <col min="3080" max="3080" width="15" style="11" customWidth="1"/>
    <col min="3081" max="3081" width="9.1796875" style="11" customWidth="1"/>
    <col min="3082" max="3082" width="14.453125" style="11" customWidth="1"/>
    <col min="3083" max="3083" width="7.453125" style="11" customWidth="1"/>
    <col min="3084" max="3084" width="10" style="11" customWidth="1"/>
    <col min="3085" max="3085" width="9.453125" style="11" customWidth="1"/>
    <col min="3086" max="3086" width="10.6328125" style="11" customWidth="1"/>
    <col min="3087" max="3087" width="7.453125" style="11" customWidth="1"/>
    <col min="3088" max="3088" width="9.81640625" style="11" customWidth="1"/>
    <col min="3089" max="3092" width="4.6328125" style="11" customWidth="1"/>
    <col min="3093" max="3093" width="7.453125" style="11" customWidth="1"/>
    <col min="3094" max="3094" width="9.453125" style="11" customWidth="1"/>
    <col min="3095" max="3098" width="4.6328125" style="11" customWidth="1"/>
    <col min="3099" max="3099" width="6.6328125" style="11" customWidth="1"/>
    <col min="3100" max="3100" width="8" style="11" customWidth="1"/>
    <col min="3101" max="3101" width="6.6328125" style="11" customWidth="1"/>
    <col min="3102" max="3103" width="8" style="11" customWidth="1"/>
    <col min="3104" max="3111" width="4.6328125" style="11" customWidth="1"/>
    <col min="3112" max="3112" width="23" style="11" customWidth="1"/>
    <col min="3113" max="3114" width="6.6328125" style="11" customWidth="1"/>
    <col min="3115" max="3115" width="9.90625" style="11" bestFit="1" customWidth="1"/>
    <col min="3116" max="3116" width="5.90625" style="11" customWidth="1"/>
    <col min="3117" max="3134" width="3.08984375" style="11" customWidth="1"/>
    <col min="3135" max="3135" width="3" style="11" customWidth="1"/>
    <col min="3136" max="3136" width="3.08984375" style="11" customWidth="1"/>
    <col min="3137" max="3137" width="9" style="11"/>
    <col min="3138" max="3157" width="3" style="11" customWidth="1"/>
    <col min="3158" max="3328" width="9" style="11"/>
    <col min="3329" max="3329" width="9" style="11" customWidth="1"/>
    <col min="3330" max="3330" width="5.36328125" style="11" customWidth="1"/>
    <col min="3331" max="3331" width="0" style="11" hidden="1" customWidth="1"/>
    <col min="3332" max="3332" width="8.36328125" style="11" customWidth="1"/>
    <col min="3333" max="3333" width="11.1796875" style="11" bestFit="1" customWidth="1"/>
    <col min="3334" max="3334" width="44.1796875" style="11" customWidth="1"/>
    <col min="3335" max="3335" width="23" style="11" customWidth="1"/>
    <col min="3336" max="3336" width="15" style="11" customWidth="1"/>
    <col min="3337" max="3337" width="9.1796875" style="11" customWidth="1"/>
    <col min="3338" max="3338" width="14.453125" style="11" customWidth="1"/>
    <col min="3339" max="3339" width="7.453125" style="11" customWidth="1"/>
    <col min="3340" max="3340" width="10" style="11" customWidth="1"/>
    <col min="3341" max="3341" width="9.453125" style="11" customWidth="1"/>
    <col min="3342" max="3342" width="10.6328125" style="11" customWidth="1"/>
    <col min="3343" max="3343" width="7.453125" style="11" customWidth="1"/>
    <col min="3344" max="3344" width="9.81640625" style="11" customWidth="1"/>
    <col min="3345" max="3348" width="4.6328125" style="11" customWidth="1"/>
    <col min="3349" max="3349" width="7.453125" style="11" customWidth="1"/>
    <col min="3350" max="3350" width="9.453125" style="11" customWidth="1"/>
    <col min="3351" max="3354" width="4.6328125" style="11" customWidth="1"/>
    <col min="3355" max="3355" width="6.6328125" style="11" customWidth="1"/>
    <col min="3356" max="3356" width="8" style="11" customWidth="1"/>
    <col min="3357" max="3357" width="6.6328125" style="11" customWidth="1"/>
    <col min="3358" max="3359" width="8" style="11" customWidth="1"/>
    <col min="3360" max="3367" width="4.6328125" style="11" customWidth="1"/>
    <col min="3368" max="3368" width="23" style="11" customWidth="1"/>
    <col min="3369" max="3370" width="6.6328125" style="11" customWidth="1"/>
    <col min="3371" max="3371" width="9.90625" style="11" bestFit="1" customWidth="1"/>
    <col min="3372" max="3372" width="5.90625" style="11" customWidth="1"/>
    <col min="3373" max="3390" width="3.08984375" style="11" customWidth="1"/>
    <col min="3391" max="3391" width="3" style="11" customWidth="1"/>
    <col min="3392" max="3392" width="3.08984375" style="11" customWidth="1"/>
    <col min="3393" max="3393" width="9" style="11"/>
    <col min="3394" max="3413" width="3" style="11" customWidth="1"/>
    <col min="3414" max="3584" width="9" style="11"/>
    <col min="3585" max="3585" width="9" style="11" customWidth="1"/>
    <col min="3586" max="3586" width="5.36328125" style="11" customWidth="1"/>
    <col min="3587" max="3587" width="0" style="11" hidden="1" customWidth="1"/>
    <col min="3588" max="3588" width="8.36328125" style="11" customWidth="1"/>
    <col min="3589" max="3589" width="11.1796875" style="11" bestFit="1" customWidth="1"/>
    <col min="3590" max="3590" width="44.1796875" style="11" customWidth="1"/>
    <col min="3591" max="3591" width="23" style="11" customWidth="1"/>
    <col min="3592" max="3592" width="15" style="11" customWidth="1"/>
    <col min="3593" max="3593" width="9.1796875" style="11" customWidth="1"/>
    <col min="3594" max="3594" width="14.453125" style="11" customWidth="1"/>
    <col min="3595" max="3595" width="7.453125" style="11" customWidth="1"/>
    <col min="3596" max="3596" width="10" style="11" customWidth="1"/>
    <col min="3597" max="3597" width="9.453125" style="11" customWidth="1"/>
    <col min="3598" max="3598" width="10.6328125" style="11" customWidth="1"/>
    <col min="3599" max="3599" width="7.453125" style="11" customWidth="1"/>
    <col min="3600" max="3600" width="9.81640625" style="11" customWidth="1"/>
    <col min="3601" max="3604" width="4.6328125" style="11" customWidth="1"/>
    <col min="3605" max="3605" width="7.453125" style="11" customWidth="1"/>
    <col min="3606" max="3606" width="9.453125" style="11" customWidth="1"/>
    <col min="3607" max="3610" width="4.6328125" style="11" customWidth="1"/>
    <col min="3611" max="3611" width="6.6328125" style="11" customWidth="1"/>
    <col min="3612" max="3612" width="8" style="11" customWidth="1"/>
    <col min="3613" max="3613" width="6.6328125" style="11" customWidth="1"/>
    <col min="3614" max="3615" width="8" style="11" customWidth="1"/>
    <col min="3616" max="3623" width="4.6328125" style="11" customWidth="1"/>
    <col min="3624" max="3624" width="23" style="11" customWidth="1"/>
    <col min="3625" max="3626" width="6.6328125" style="11" customWidth="1"/>
    <col min="3627" max="3627" width="9.90625" style="11" bestFit="1" customWidth="1"/>
    <col min="3628" max="3628" width="5.90625" style="11" customWidth="1"/>
    <col min="3629" max="3646" width="3.08984375" style="11" customWidth="1"/>
    <col min="3647" max="3647" width="3" style="11" customWidth="1"/>
    <col min="3648" max="3648" width="3.08984375" style="11" customWidth="1"/>
    <col min="3649" max="3649" width="9" style="11"/>
    <col min="3650" max="3669" width="3" style="11" customWidth="1"/>
    <col min="3670" max="3840" width="9" style="11"/>
    <col min="3841" max="3841" width="9" style="11" customWidth="1"/>
    <col min="3842" max="3842" width="5.36328125" style="11" customWidth="1"/>
    <col min="3843" max="3843" width="0" style="11" hidden="1" customWidth="1"/>
    <col min="3844" max="3844" width="8.36328125" style="11" customWidth="1"/>
    <col min="3845" max="3845" width="11.1796875" style="11" bestFit="1" customWidth="1"/>
    <col min="3846" max="3846" width="44.1796875" style="11" customWidth="1"/>
    <col min="3847" max="3847" width="23" style="11" customWidth="1"/>
    <col min="3848" max="3848" width="15" style="11" customWidth="1"/>
    <col min="3849" max="3849" width="9.1796875" style="11" customWidth="1"/>
    <col min="3850" max="3850" width="14.453125" style="11" customWidth="1"/>
    <col min="3851" max="3851" width="7.453125" style="11" customWidth="1"/>
    <col min="3852" max="3852" width="10" style="11" customWidth="1"/>
    <col min="3853" max="3853" width="9.453125" style="11" customWidth="1"/>
    <col min="3854" max="3854" width="10.6328125" style="11" customWidth="1"/>
    <col min="3855" max="3855" width="7.453125" style="11" customWidth="1"/>
    <col min="3856" max="3856" width="9.81640625" style="11" customWidth="1"/>
    <col min="3857" max="3860" width="4.6328125" style="11" customWidth="1"/>
    <col min="3861" max="3861" width="7.453125" style="11" customWidth="1"/>
    <col min="3862" max="3862" width="9.453125" style="11" customWidth="1"/>
    <col min="3863" max="3866" width="4.6328125" style="11" customWidth="1"/>
    <col min="3867" max="3867" width="6.6328125" style="11" customWidth="1"/>
    <col min="3868" max="3868" width="8" style="11" customWidth="1"/>
    <col min="3869" max="3869" width="6.6328125" style="11" customWidth="1"/>
    <col min="3870" max="3871" width="8" style="11" customWidth="1"/>
    <col min="3872" max="3879" width="4.6328125" style="11" customWidth="1"/>
    <col min="3880" max="3880" width="23" style="11" customWidth="1"/>
    <col min="3881" max="3882" width="6.6328125" style="11" customWidth="1"/>
    <col min="3883" max="3883" width="9.90625" style="11" bestFit="1" customWidth="1"/>
    <col min="3884" max="3884" width="5.90625" style="11" customWidth="1"/>
    <col min="3885" max="3902" width="3.08984375" style="11" customWidth="1"/>
    <col min="3903" max="3903" width="3" style="11" customWidth="1"/>
    <col min="3904" max="3904" width="3.08984375" style="11" customWidth="1"/>
    <col min="3905" max="3905" width="9" style="11"/>
    <col min="3906" max="3925" width="3" style="11" customWidth="1"/>
    <col min="3926" max="4096" width="9" style="11"/>
    <col min="4097" max="4097" width="9" style="11" customWidth="1"/>
    <col min="4098" max="4098" width="5.36328125" style="11" customWidth="1"/>
    <col min="4099" max="4099" width="0" style="11" hidden="1" customWidth="1"/>
    <col min="4100" max="4100" width="8.36328125" style="11" customWidth="1"/>
    <col min="4101" max="4101" width="11.1796875" style="11" bestFit="1" customWidth="1"/>
    <col min="4102" max="4102" width="44.1796875" style="11" customWidth="1"/>
    <col min="4103" max="4103" width="23" style="11" customWidth="1"/>
    <col min="4104" max="4104" width="15" style="11" customWidth="1"/>
    <col min="4105" max="4105" width="9.1796875" style="11" customWidth="1"/>
    <col min="4106" max="4106" width="14.453125" style="11" customWidth="1"/>
    <col min="4107" max="4107" width="7.453125" style="11" customWidth="1"/>
    <col min="4108" max="4108" width="10" style="11" customWidth="1"/>
    <col min="4109" max="4109" width="9.453125" style="11" customWidth="1"/>
    <col min="4110" max="4110" width="10.6328125" style="11" customWidth="1"/>
    <col min="4111" max="4111" width="7.453125" style="11" customWidth="1"/>
    <col min="4112" max="4112" width="9.81640625" style="11" customWidth="1"/>
    <col min="4113" max="4116" width="4.6328125" style="11" customWidth="1"/>
    <col min="4117" max="4117" width="7.453125" style="11" customWidth="1"/>
    <col min="4118" max="4118" width="9.453125" style="11" customWidth="1"/>
    <col min="4119" max="4122" width="4.6328125" style="11" customWidth="1"/>
    <col min="4123" max="4123" width="6.6328125" style="11" customWidth="1"/>
    <col min="4124" max="4124" width="8" style="11" customWidth="1"/>
    <col min="4125" max="4125" width="6.6328125" style="11" customWidth="1"/>
    <col min="4126" max="4127" width="8" style="11" customWidth="1"/>
    <col min="4128" max="4135" width="4.6328125" style="11" customWidth="1"/>
    <col min="4136" max="4136" width="23" style="11" customWidth="1"/>
    <col min="4137" max="4138" width="6.6328125" style="11" customWidth="1"/>
    <col min="4139" max="4139" width="9.90625" style="11" bestFit="1" customWidth="1"/>
    <col min="4140" max="4140" width="5.90625" style="11" customWidth="1"/>
    <col min="4141" max="4158" width="3.08984375" style="11" customWidth="1"/>
    <col min="4159" max="4159" width="3" style="11" customWidth="1"/>
    <col min="4160" max="4160" width="3.08984375" style="11" customWidth="1"/>
    <col min="4161" max="4161" width="9" style="11"/>
    <col min="4162" max="4181" width="3" style="11" customWidth="1"/>
    <col min="4182" max="4352" width="9" style="11"/>
    <col min="4353" max="4353" width="9" style="11" customWidth="1"/>
    <col min="4354" max="4354" width="5.36328125" style="11" customWidth="1"/>
    <col min="4355" max="4355" width="0" style="11" hidden="1" customWidth="1"/>
    <col min="4356" max="4356" width="8.36328125" style="11" customWidth="1"/>
    <col min="4357" max="4357" width="11.1796875" style="11" bestFit="1" customWidth="1"/>
    <col min="4358" max="4358" width="44.1796875" style="11" customWidth="1"/>
    <col min="4359" max="4359" width="23" style="11" customWidth="1"/>
    <col min="4360" max="4360" width="15" style="11" customWidth="1"/>
    <col min="4361" max="4361" width="9.1796875" style="11" customWidth="1"/>
    <col min="4362" max="4362" width="14.453125" style="11" customWidth="1"/>
    <col min="4363" max="4363" width="7.453125" style="11" customWidth="1"/>
    <col min="4364" max="4364" width="10" style="11" customWidth="1"/>
    <col min="4365" max="4365" width="9.453125" style="11" customWidth="1"/>
    <col min="4366" max="4366" width="10.6328125" style="11" customWidth="1"/>
    <col min="4367" max="4367" width="7.453125" style="11" customWidth="1"/>
    <col min="4368" max="4368" width="9.81640625" style="11" customWidth="1"/>
    <col min="4369" max="4372" width="4.6328125" style="11" customWidth="1"/>
    <col min="4373" max="4373" width="7.453125" style="11" customWidth="1"/>
    <col min="4374" max="4374" width="9.453125" style="11" customWidth="1"/>
    <col min="4375" max="4378" width="4.6328125" style="11" customWidth="1"/>
    <col min="4379" max="4379" width="6.6328125" style="11" customWidth="1"/>
    <col min="4380" max="4380" width="8" style="11" customWidth="1"/>
    <col min="4381" max="4381" width="6.6328125" style="11" customWidth="1"/>
    <col min="4382" max="4383" width="8" style="11" customWidth="1"/>
    <col min="4384" max="4391" width="4.6328125" style="11" customWidth="1"/>
    <col min="4392" max="4392" width="23" style="11" customWidth="1"/>
    <col min="4393" max="4394" width="6.6328125" style="11" customWidth="1"/>
    <col min="4395" max="4395" width="9.90625" style="11" bestFit="1" customWidth="1"/>
    <col min="4396" max="4396" width="5.90625" style="11" customWidth="1"/>
    <col min="4397" max="4414" width="3.08984375" style="11" customWidth="1"/>
    <col min="4415" max="4415" width="3" style="11" customWidth="1"/>
    <col min="4416" max="4416" width="3.08984375" style="11" customWidth="1"/>
    <col min="4417" max="4417" width="9" style="11"/>
    <col min="4418" max="4437" width="3" style="11" customWidth="1"/>
    <col min="4438" max="4608" width="9" style="11"/>
    <col min="4609" max="4609" width="9" style="11" customWidth="1"/>
    <col min="4610" max="4610" width="5.36328125" style="11" customWidth="1"/>
    <col min="4611" max="4611" width="0" style="11" hidden="1" customWidth="1"/>
    <col min="4612" max="4612" width="8.36328125" style="11" customWidth="1"/>
    <col min="4613" max="4613" width="11.1796875" style="11" bestFit="1" customWidth="1"/>
    <col min="4614" max="4614" width="44.1796875" style="11" customWidth="1"/>
    <col min="4615" max="4615" width="23" style="11" customWidth="1"/>
    <col min="4616" max="4616" width="15" style="11" customWidth="1"/>
    <col min="4617" max="4617" width="9.1796875" style="11" customWidth="1"/>
    <col min="4618" max="4618" width="14.453125" style="11" customWidth="1"/>
    <col min="4619" max="4619" width="7.453125" style="11" customWidth="1"/>
    <col min="4620" max="4620" width="10" style="11" customWidth="1"/>
    <col min="4621" max="4621" width="9.453125" style="11" customWidth="1"/>
    <col min="4622" max="4622" width="10.6328125" style="11" customWidth="1"/>
    <col min="4623" max="4623" width="7.453125" style="11" customWidth="1"/>
    <col min="4624" max="4624" width="9.81640625" style="11" customWidth="1"/>
    <col min="4625" max="4628" width="4.6328125" style="11" customWidth="1"/>
    <col min="4629" max="4629" width="7.453125" style="11" customWidth="1"/>
    <col min="4630" max="4630" width="9.453125" style="11" customWidth="1"/>
    <col min="4631" max="4634" width="4.6328125" style="11" customWidth="1"/>
    <col min="4635" max="4635" width="6.6328125" style="11" customWidth="1"/>
    <col min="4636" max="4636" width="8" style="11" customWidth="1"/>
    <col min="4637" max="4637" width="6.6328125" style="11" customWidth="1"/>
    <col min="4638" max="4639" width="8" style="11" customWidth="1"/>
    <col min="4640" max="4647" width="4.6328125" style="11" customWidth="1"/>
    <col min="4648" max="4648" width="23" style="11" customWidth="1"/>
    <col min="4649" max="4650" width="6.6328125" style="11" customWidth="1"/>
    <col min="4651" max="4651" width="9.90625" style="11" bestFit="1" customWidth="1"/>
    <col min="4652" max="4652" width="5.90625" style="11" customWidth="1"/>
    <col min="4653" max="4670" width="3.08984375" style="11" customWidth="1"/>
    <col min="4671" max="4671" width="3" style="11" customWidth="1"/>
    <col min="4672" max="4672" width="3.08984375" style="11" customWidth="1"/>
    <col min="4673" max="4673" width="9" style="11"/>
    <col min="4674" max="4693" width="3" style="11" customWidth="1"/>
    <col min="4694" max="4864" width="9" style="11"/>
    <col min="4865" max="4865" width="9" style="11" customWidth="1"/>
    <col min="4866" max="4866" width="5.36328125" style="11" customWidth="1"/>
    <col min="4867" max="4867" width="0" style="11" hidden="1" customWidth="1"/>
    <col min="4868" max="4868" width="8.36328125" style="11" customWidth="1"/>
    <col min="4869" max="4869" width="11.1796875" style="11" bestFit="1" customWidth="1"/>
    <col min="4870" max="4870" width="44.1796875" style="11" customWidth="1"/>
    <col min="4871" max="4871" width="23" style="11" customWidth="1"/>
    <col min="4872" max="4872" width="15" style="11" customWidth="1"/>
    <col min="4873" max="4873" width="9.1796875" style="11" customWidth="1"/>
    <col min="4874" max="4874" width="14.453125" style="11" customWidth="1"/>
    <col min="4875" max="4875" width="7.453125" style="11" customWidth="1"/>
    <col min="4876" max="4876" width="10" style="11" customWidth="1"/>
    <col min="4877" max="4877" width="9.453125" style="11" customWidth="1"/>
    <col min="4878" max="4878" width="10.6328125" style="11" customWidth="1"/>
    <col min="4879" max="4879" width="7.453125" style="11" customWidth="1"/>
    <col min="4880" max="4880" width="9.81640625" style="11" customWidth="1"/>
    <col min="4881" max="4884" width="4.6328125" style="11" customWidth="1"/>
    <col min="4885" max="4885" width="7.453125" style="11" customWidth="1"/>
    <col min="4886" max="4886" width="9.453125" style="11" customWidth="1"/>
    <col min="4887" max="4890" width="4.6328125" style="11" customWidth="1"/>
    <col min="4891" max="4891" width="6.6328125" style="11" customWidth="1"/>
    <col min="4892" max="4892" width="8" style="11" customWidth="1"/>
    <col min="4893" max="4893" width="6.6328125" style="11" customWidth="1"/>
    <col min="4894" max="4895" width="8" style="11" customWidth="1"/>
    <col min="4896" max="4903" width="4.6328125" style="11" customWidth="1"/>
    <col min="4904" max="4904" width="23" style="11" customWidth="1"/>
    <col min="4905" max="4906" width="6.6328125" style="11" customWidth="1"/>
    <col min="4907" max="4907" width="9.90625" style="11" bestFit="1" customWidth="1"/>
    <col min="4908" max="4908" width="5.90625" style="11" customWidth="1"/>
    <col min="4909" max="4926" width="3.08984375" style="11" customWidth="1"/>
    <col min="4927" max="4927" width="3" style="11" customWidth="1"/>
    <col min="4928" max="4928" width="3.08984375" style="11" customWidth="1"/>
    <col min="4929" max="4929" width="9" style="11"/>
    <col min="4930" max="4949" width="3" style="11" customWidth="1"/>
    <col min="4950" max="5120" width="9" style="11"/>
    <col min="5121" max="5121" width="9" style="11" customWidth="1"/>
    <col min="5122" max="5122" width="5.36328125" style="11" customWidth="1"/>
    <col min="5123" max="5123" width="0" style="11" hidden="1" customWidth="1"/>
    <col min="5124" max="5124" width="8.36328125" style="11" customWidth="1"/>
    <col min="5125" max="5125" width="11.1796875" style="11" bestFit="1" customWidth="1"/>
    <col min="5126" max="5126" width="44.1796875" style="11" customWidth="1"/>
    <col min="5127" max="5127" width="23" style="11" customWidth="1"/>
    <col min="5128" max="5128" width="15" style="11" customWidth="1"/>
    <col min="5129" max="5129" width="9.1796875" style="11" customWidth="1"/>
    <col min="5130" max="5130" width="14.453125" style="11" customWidth="1"/>
    <col min="5131" max="5131" width="7.453125" style="11" customWidth="1"/>
    <col min="5132" max="5132" width="10" style="11" customWidth="1"/>
    <col min="5133" max="5133" width="9.453125" style="11" customWidth="1"/>
    <col min="5134" max="5134" width="10.6328125" style="11" customWidth="1"/>
    <col min="5135" max="5135" width="7.453125" style="11" customWidth="1"/>
    <col min="5136" max="5136" width="9.81640625" style="11" customWidth="1"/>
    <col min="5137" max="5140" width="4.6328125" style="11" customWidth="1"/>
    <col min="5141" max="5141" width="7.453125" style="11" customWidth="1"/>
    <col min="5142" max="5142" width="9.453125" style="11" customWidth="1"/>
    <col min="5143" max="5146" width="4.6328125" style="11" customWidth="1"/>
    <col min="5147" max="5147" width="6.6328125" style="11" customWidth="1"/>
    <col min="5148" max="5148" width="8" style="11" customWidth="1"/>
    <col min="5149" max="5149" width="6.6328125" style="11" customWidth="1"/>
    <col min="5150" max="5151" width="8" style="11" customWidth="1"/>
    <col min="5152" max="5159" width="4.6328125" style="11" customWidth="1"/>
    <col min="5160" max="5160" width="23" style="11" customWidth="1"/>
    <col min="5161" max="5162" width="6.6328125" style="11" customWidth="1"/>
    <col min="5163" max="5163" width="9.90625" style="11" bestFit="1" customWidth="1"/>
    <col min="5164" max="5164" width="5.90625" style="11" customWidth="1"/>
    <col min="5165" max="5182" width="3.08984375" style="11" customWidth="1"/>
    <col min="5183" max="5183" width="3" style="11" customWidth="1"/>
    <col min="5184" max="5184" width="3.08984375" style="11" customWidth="1"/>
    <col min="5185" max="5185" width="9" style="11"/>
    <col min="5186" max="5205" width="3" style="11" customWidth="1"/>
    <col min="5206" max="5376" width="9" style="11"/>
    <col min="5377" max="5377" width="9" style="11" customWidth="1"/>
    <col min="5378" max="5378" width="5.36328125" style="11" customWidth="1"/>
    <col min="5379" max="5379" width="0" style="11" hidden="1" customWidth="1"/>
    <col min="5380" max="5380" width="8.36328125" style="11" customWidth="1"/>
    <col min="5381" max="5381" width="11.1796875" style="11" bestFit="1" customWidth="1"/>
    <col min="5382" max="5382" width="44.1796875" style="11" customWidth="1"/>
    <col min="5383" max="5383" width="23" style="11" customWidth="1"/>
    <col min="5384" max="5384" width="15" style="11" customWidth="1"/>
    <col min="5385" max="5385" width="9.1796875" style="11" customWidth="1"/>
    <col min="5386" max="5386" width="14.453125" style="11" customWidth="1"/>
    <col min="5387" max="5387" width="7.453125" style="11" customWidth="1"/>
    <col min="5388" max="5388" width="10" style="11" customWidth="1"/>
    <col min="5389" max="5389" width="9.453125" style="11" customWidth="1"/>
    <col min="5390" max="5390" width="10.6328125" style="11" customWidth="1"/>
    <col min="5391" max="5391" width="7.453125" style="11" customWidth="1"/>
    <col min="5392" max="5392" width="9.81640625" style="11" customWidth="1"/>
    <col min="5393" max="5396" width="4.6328125" style="11" customWidth="1"/>
    <col min="5397" max="5397" width="7.453125" style="11" customWidth="1"/>
    <col min="5398" max="5398" width="9.453125" style="11" customWidth="1"/>
    <col min="5399" max="5402" width="4.6328125" style="11" customWidth="1"/>
    <col min="5403" max="5403" width="6.6328125" style="11" customWidth="1"/>
    <col min="5404" max="5404" width="8" style="11" customWidth="1"/>
    <col min="5405" max="5405" width="6.6328125" style="11" customWidth="1"/>
    <col min="5406" max="5407" width="8" style="11" customWidth="1"/>
    <col min="5408" max="5415" width="4.6328125" style="11" customWidth="1"/>
    <col min="5416" max="5416" width="23" style="11" customWidth="1"/>
    <col min="5417" max="5418" width="6.6328125" style="11" customWidth="1"/>
    <col min="5419" max="5419" width="9.90625" style="11" bestFit="1" customWidth="1"/>
    <col min="5420" max="5420" width="5.90625" style="11" customWidth="1"/>
    <col min="5421" max="5438" width="3.08984375" style="11" customWidth="1"/>
    <col min="5439" max="5439" width="3" style="11" customWidth="1"/>
    <col min="5440" max="5440" width="3.08984375" style="11" customWidth="1"/>
    <col min="5441" max="5441" width="9" style="11"/>
    <col min="5442" max="5461" width="3" style="11" customWidth="1"/>
    <col min="5462" max="5632" width="9" style="11"/>
    <col min="5633" max="5633" width="9" style="11" customWidth="1"/>
    <col min="5634" max="5634" width="5.36328125" style="11" customWidth="1"/>
    <col min="5635" max="5635" width="0" style="11" hidden="1" customWidth="1"/>
    <col min="5636" max="5636" width="8.36328125" style="11" customWidth="1"/>
    <col min="5637" max="5637" width="11.1796875" style="11" bestFit="1" customWidth="1"/>
    <col min="5638" max="5638" width="44.1796875" style="11" customWidth="1"/>
    <col min="5639" max="5639" width="23" style="11" customWidth="1"/>
    <col min="5640" max="5640" width="15" style="11" customWidth="1"/>
    <col min="5641" max="5641" width="9.1796875" style="11" customWidth="1"/>
    <col min="5642" max="5642" width="14.453125" style="11" customWidth="1"/>
    <col min="5643" max="5643" width="7.453125" style="11" customWidth="1"/>
    <col min="5644" max="5644" width="10" style="11" customWidth="1"/>
    <col min="5645" max="5645" width="9.453125" style="11" customWidth="1"/>
    <col min="5646" max="5646" width="10.6328125" style="11" customWidth="1"/>
    <col min="5647" max="5647" width="7.453125" style="11" customWidth="1"/>
    <col min="5648" max="5648" width="9.81640625" style="11" customWidth="1"/>
    <col min="5649" max="5652" width="4.6328125" style="11" customWidth="1"/>
    <col min="5653" max="5653" width="7.453125" style="11" customWidth="1"/>
    <col min="5654" max="5654" width="9.453125" style="11" customWidth="1"/>
    <col min="5655" max="5658" width="4.6328125" style="11" customWidth="1"/>
    <col min="5659" max="5659" width="6.6328125" style="11" customWidth="1"/>
    <col min="5660" max="5660" width="8" style="11" customWidth="1"/>
    <col min="5661" max="5661" width="6.6328125" style="11" customWidth="1"/>
    <col min="5662" max="5663" width="8" style="11" customWidth="1"/>
    <col min="5664" max="5671" width="4.6328125" style="11" customWidth="1"/>
    <col min="5672" max="5672" width="23" style="11" customWidth="1"/>
    <col min="5673" max="5674" width="6.6328125" style="11" customWidth="1"/>
    <col min="5675" max="5675" width="9.90625" style="11" bestFit="1" customWidth="1"/>
    <col min="5676" max="5676" width="5.90625" style="11" customWidth="1"/>
    <col min="5677" max="5694" width="3.08984375" style="11" customWidth="1"/>
    <col min="5695" max="5695" width="3" style="11" customWidth="1"/>
    <col min="5696" max="5696" width="3.08984375" style="11" customWidth="1"/>
    <col min="5697" max="5697" width="9" style="11"/>
    <col min="5698" max="5717" width="3" style="11" customWidth="1"/>
    <col min="5718" max="5888" width="9" style="11"/>
    <col min="5889" max="5889" width="9" style="11" customWidth="1"/>
    <col min="5890" max="5890" width="5.36328125" style="11" customWidth="1"/>
    <col min="5891" max="5891" width="0" style="11" hidden="1" customWidth="1"/>
    <col min="5892" max="5892" width="8.36328125" style="11" customWidth="1"/>
    <col min="5893" max="5893" width="11.1796875" style="11" bestFit="1" customWidth="1"/>
    <col min="5894" max="5894" width="44.1796875" style="11" customWidth="1"/>
    <col min="5895" max="5895" width="23" style="11" customWidth="1"/>
    <col min="5896" max="5896" width="15" style="11" customWidth="1"/>
    <col min="5897" max="5897" width="9.1796875" style="11" customWidth="1"/>
    <col min="5898" max="5898" width="14.453125" style="11" customWidth="1"/>
    <col min="5899" max="5899" width="7.453125" style="11" customWidth="1"/>
    <col min="5900" max="5900" width="10" style="11" customWidth="1"/>
    <col min="5901" max="5901" width="9.453125" style="11" customWidth="1"/>
    <col min="5902" max="5902" width="10.6328125" style="11" customWidth="1"/>
    <col min="5903" max="5903" width="7.453125" style="11" customWidth="1"/>
    <col min="5904" max="5904" width="9.81640625" style="11" customWidth="1"/>
    <col min="5905" max="5908" width="4.6328125" style="11" customWidth="1"/>
    <col min="5909" max="5909" width="7.453125" style="11" customWidth="1"/>
    <col min="5910" max="5910" width="9.453125" style="11" customWidth="1"/>
    <col min="5911" max="5914" width="4.6328125" style="11" customWidth="1"/>
    <col min="5915" max="5915" width="6.6328125" style="11" customWidth="1"/>
    <col min="5916" max="5916" width="8" style="11" customWidth="1"/>
    <col min="5917" max="5917" width="6.6328125" style="11" customWidth="1"/>
    <col min="5918" max="5919" width="8" style="11" customWidth="1"/>
    <col min="5920" max="5927" width="4.6328125" style="11" customWidth="1"/>
    <col min="5928" max="5928" width="23" style="11" customWidth="1"/>
    <col min="5929" max="5930" width="6.6328125" style="11" customWidth="1"/>
    <col min="5931" max="5931" width="9.90625" style="11" bestFit="1" customWidth="1"/>
    <col min="5932" max="5932" width="5.90625" style="11" customWidth="1"/>
    <col min="5933" max="5950" width="3.08984375" style="11" customWidth="1"/>
    <col min="5951" max="5951" width="3" style="11" customWidth="1"/>
    <col min="5952" max="5952" width="3.08984375" style="11" customWidth="1"/>
    <col min="5953" max="5953" width="9" style="11"/>
    <col min="5954" max="5973" width="3" style="11" customWidth="1"/>
    <col min="5974" max="6144" width="9" style="11"/>
    <col min="6145" max="6145" width="9" style="11" customWidth="1"/>
    <col min="6146" max="6146" width="5.36328125" style="11" customWidth="1"/>
    <col min="6147" max="6147" width="0" style="11" hidden="1" customWidth="1"/>
    <col min="6148" max="6148" width="8.36328125" style="11" customWidth="1"/>
    <col min="6149" max="6149" width="11.1796875" style="11" bestFit="1" customWidth="1"/>
    <col min="6150" max="6150" width="44.1796875" style="11" customWidth="1"/>
    <col min="6151" max="6151" width="23" style="11" customWidth="1"/>
    <col min="6152" max="6152" width="15" style="11" customWidth="1"/>
    <col min="6153" max="6153" width="9.1796875" style="11" customWidth="1"/>
    <col min="6154" max="6154" width="14.453125" style="11" customWidth="1"/>
    <col min="6155" max="6155" width="7.453125" style="11" customWidth="1"/>
    <col min="6156" max="6156" width="10" style="11" customWidth="1"/>
    <col min="6157" max="6157" width="9.453125" style="11" customWidth="1"/>
    <col min="6158" max="6158" width="10.6328125" style="11" customWidth="1"/>
    <col min="6159" max="6159" width="7.453125" style="11" customWidth="1"/>
    <col min="6160" max="6160" width="9.81640625" style="11" customWidth="1"/>
    <col min="6161" max="6164" width="4.6328125" style="11" customWidth="1"/>
    <col min="6165" max="6165" width="7.453125" style="11" customWidth="1"/>
    <col min="6166" max="6166" width="9.453125" style="11" customWidth="1"/>
    <col min="6167" max="6170" width="4.6328125" style="11" customWidth="1"/>
    <col min="6171" max="6171" width="6.6328125" style="11" customWidth="1"/>
    <col min="6172" max="6172" width="8" style="11" customWidth="1"/>
    <col min="6173" max="6173" width="6.6328125" style="11" customWidth="1"/>
    <col min="6174" max="6175" width="8" style="11" customWidth="1"/>
    <col min="6176" max="6183" width="4.6328125" style="11" customWidth="1"/>
    <col min="6184" max="6184" width="23" style="11" customWidth="1"/>
    <col min="6185" max="6186" width="6.6328125" style="11" customWidth="1"/>
    <col min="6187" max="6187" width="9.90625" style="11" bestFit="1" customWidth="1"/>
    <col min="6188" max="6188" width="5.90625" style="11" customWidth="1"/>
    <col min="6189" max="6206" width="3.08984375" style="11" customWidth="1"/>
    <col min="6207" max="6207" width="3" style="11" customWidth="1"/>
    <col min="6208" max="6208" width="3.08984375" style="11" customWidth="1"/>
    <col min="6209" max="6209" width="9" style="11"/>
    <col min="6210" max="6229" width="3" style="11" customWidth="1"/>
    <col min="6230" max="6400" width="9" style="11"/>
    <col min="6401" max="6401" width="9" style="11" customWidth="1"/>
    <col min="6402" max="6402" width="5.36328125" style="11" customWidth="1"/>
    <col min="6403" max="6403" width="0" style="11" hidden="1" customWidth="1"/>
    <col min="6404" max="6404" width="8.36328125" style="11" customWidth="1"/>
    <col min="6405" max="6405" width="11.1796875" style="11" bestFit="1" customWidth="1"/>
    <col min="6406" max="6406" width="44.1796875" style="11" customWidth="1"/>
    <col min="6407" max="6407" width="23" style="11" customWidth="1"/>
    <col min="6408" max="6408" width="15" style="11" customWidth="1"/>
    <col min="6409" max="6409" width="9.1796875" style="11" customWidth="1"/>
    <col min="6410" max="6410" width="14.453125" style="11" customWidth="1"/>
    <col min="6411" max="6411" width="7.453125" style="11" customWidth="1"/>
    <col min="6412" max="6412" width="10" style="11" customWidth="1"/>
    <col min="6413" max="6413" width="9.453125" style="11" customWidth="1"/>
    <col min="6414" max="6414" width="10.6328125" style="11" customWidth="1"/>
    <col min="6415" max="6415" width="7.453125" style="11" customWidth="1"/>
    <col min="6416" max="6416" width="9.81640625" style="11" customWidth="1"/>
    <col min="6417" max="6420" width="4.6328125" style="11" customWidth="1"/>
    <col min="6421" max="6421" width="7.453125" style="11" customWidth="1"/>
    <col min="6422" max="6422" width="9.453125" style="11" customWidth="1"/>
    <col min="6423" max="6426" width="4.6328125" style="11" customWidth="1"/>
    <col min="6427" max="6427" width="6.6328125" style="11" customWidth="1"/>
    <col min="6428" max="6428" width="8" style="11" customWidth="1"/>
    <col min="6429" max="6429" width="6.6328125" style="11" customWidth="1"/>
    <col min="6430" max="6431" width="8" style="11" customWidth="1"/>
    <col min="6432" max="6439" width="4.6328125" style="11" customWidth="1"/>
    <col min="6440" max="6440" width="23" style="11" customWidth="1"/>
    <col min="6441" max="6442" width="6.6328125" style="11" customWidth="1"/>
    <col min="6443" max="6443" width="9.90625" style="11" bestFit="1" customWidth="1"/>
    <col min="6444" max="6444" width="5.90625" style="11" customWidth="1"/>
    <col min="6445" max="6462" width="3.08984375" style="11" customWidth="1"/>
    <col min="6463" max="6463" width="3" style="11" customWidth="1"/>
    <col min="6464" max="6464" width="3.08984375" style="11" customWidth="1"/>
    <col min="6465" max="6465" width="9" style="11"/>
    <col min="6466" max="6485" width="3" style="11" customWidth="1"/>
    <col min="6486" max="6656" width="9" style="11"/>
    <col min="6657" max="6657" width="9" style="11" customWidth="1"/>
    <col min="6658" max="6658" width="5.36328125" style="11" customWidth="1"/>
    <col min="6659" max="6659" width="0" style="11" hidden="1" customWidth="1"/>
    <col min="6660" max="6660" width="8.36328125" style="11" customWidth="1"/>
    <col min="6661" max="6661" width="11.1796875" style="11" bestFit="1" customWidth="1"/>
    <col min="6662" max="6662" width="44.1796875" style="11" customWidth="1"/>
    <col min="6663" max="6663" width="23" style="11" customWidth="1"/>
    <col min="6664" max="6664" width="15" style="11" customWidth="1"/>
    <col min="6665" max="6665" width="9.1796875" style="11" customWidth="1"/>
    <col min="6666" max="6666" width="14.453125" style="11" customWidth="1"/>
    <col min="6667" max="6667" width="7.453125" style="11" customWidth="1"/>
    <col min="6668" max="6668" width="10" style="11" customWidth="1"/>
    <col min="6669" max="6669" width="9.453125" style="11" customWidth="1"/>
    <col min="6670" max="6670" width="10.6328125" style="11" customWidth="1"/>
    <col min="6671" max="6671" width="7.453125" style="11" customWidth="1"/>
    <col min="6672" max="6672" width="9.81640625" style="11" customWidth="1"/>
    <col min="6673" max="6676" width="4.6328125" style="11" customWidth="1"/>
    <col min="6677" max="6677" width="7.453125" style="11" customWidth="1"/>
    <col min="6678" max="6678" width="9.453125" style="11" customWidth="1"/>
    <col min="6679" max="6682" width="4.6328125" style="11" customWidth="1"/>
    <col min="6683" max="6683" width="6.6328125" style="11" customWidth="1"/>
    <col min="6684" max="6684" width="8" style="11" customWidth="1"/>
    <col min="6685" max="6685" width="6.6328125" style="11" customWidth="1"/>
    <col min="6686" max="6687" width="8" style="11" customWidth="1"/>
    <col min="6688" max="6695" width="4.6328125" style="11" customWidth="1"/>
    <col min="6696" max="6696" width="23" style="11" customWidth="1"/>
    <col min="6697" max="6698" width="6.6328125" style="11" customWidth="1"/>
    <col min="6699" max="6699" width="9.90625" style="11" bestFit="1" customWidth="1"/>
    <col min="6700" max="6700" width="5.90625" style="11" customWidth="1"/>
    <col min="6701" max="6718" width="3.08984375" style="11" customWidth="1"/>
    <col min="6719" max="6719" width="3" style="11" customWidth="1"/>
    <col min="6720" max="6720" width="3.08984375" style="11" customWidth="1"/>
    <col min="6721" max="6721" width="9" style="11"/>
    <col min="6722" max="6741" width="3" style="11" customWidth="1"/>
    <col min="6742" max="6912" width="9" style="11"/>
    <col min="6913" max="6913" width="9" style="11" customWidth="1"/>
    <col min="6914" max="6914" width="5.36328125" style="11" customWidth="1"/>
    <col min="6915" max="6915" width="0" style="11" hidden="1" customWidth="1"/>
    <col min="6916" max="6916" width="8.36328125" style="11" customWidth="1"/>
    <col min="6917" max="6917" width="11.1796875" style="11" bestFit="1" customWidth="1"/>
    <col min="6918" max="6918" width="44.1796875" style="11" customWidth="1"/>
    <col min="6919" max="6919" width="23" style="11" customWidth="1"/>
    <col min="6920" max="6920" width="15" style="11" customWidth="1"/>
    <col min="6921" max="6921" width="9.1796875" style="11" customWidth="1"/>
    <col min="6922" max="6922" width="14.453125" style="11" customWidth="1"/>
    <col min="6923" max="6923" width="7.453125" style="11" customWidth="1"/>
    <col min="6924" max="6924" width="10" style="11" customWidth="1"/>
    <col min="6925" max="6925" width="9.453125" style="11" customWidth="1"/>
    <col min="6926" max="6926" width="10.6328125" style="11" customWidth="1"/>
    <col min="6927" max="6927" width="7.453125" style="11" customWidth="1"/>
    <col min="6928" max="6928" width="9.81640625" style="11" customWidth="1"/>
    <col min="6929" max="6932" width="4.6328125" style="11" customWidth="1"/>
    <col min="6933" max="6933" width="7.453125" style="11" customWidth="1"/>
    <col min="6934" max="6934" width="9.453125" style="11" customWidth="1"/>
    <col min="6935" max="6938" width="4.6328125" style="11" customWidth="1"/>
    <col min="6939" max="6939" width="6.6328125" style="11" customWidth="1"/>
    <col min="6940" max="6940" width="8" style="11" customWidth="1"/>
    <col min="6941" max="6941" width="6.6328125" style="11" customWidth="1"/>
    <col min="6942" max="6943" width="8" style="11" customWidth="1"/>
    <col min="6944" max="6951" width="4.6328125" style="11" customWidth="1"/>
    <col min="6952" max="6952" width="23" style="11" customWidth="1"/>
    <col min="6953" max="6954" width="6.6328125" style="11" customWidth="1"/>
    <col min="6955" max="6955" width="9.90625" style="11" bestFit="1" customWidth="1"/>
    <col min="6956" max="6956" width="5.90625" style="11" customWidth="1"/>
    <col min="6957" max="6974" width="3.08984375" style="11" customWidth="1"/>
    <col min="6975" max="6975" width="3" style="11" customWidth="1"/>
    <col min="6976" max="6976" width="3.08984375" style="11" customWidth="1"/>
    <col min="6977" max="6977" width="9" style="11"/>
    <col min="6978" max="6997" width="3" style="11" customWidth="1"/>
    <col min="6998" max="7168" width="9" style="11"/>
    <col min="7169" max="7169" width="9" style="11" customWidth="1"/>
    <col min="7170" max="7170" width="5.36328125" style="11" customWidth="1"/>
    <col min="7171" max="7171" width="0" style="11" hidden="1" customWidth="1"/>
    <col min="7172" max="7172" width="8.36328125" style="11" customWidth="1"/>
    <col min="7173" max="7173" width="11.1796875" style="11" bestFit="1" customWidth="1"/>
    <col min="7174" max="7174" width="44.1796875" style="11" customWidth="1"/>
    <col min="7175" max="7175" width="23" style="11" customWidth="1"/>
    <col min="7176" max="7176" width="15" style="11" customWidth="1"/>
    <col min="7177" max="7177" width="9.1796875" style="11" customWidth="1"/>
    <col min="7178" max="7178" width="14.453125" style="11" customWidth="1"/>
    <col min="7179" max="7179" width="7.453125" style="11" customWidth="1"/>
    <col min="7180" max="7180" width="10" style="11" customWidth="1"/>
    <col min="7181" max="7181" width="9.453125" style="11" customWidth="1"/>
    <col min="7182" max="7182" width="10.6328125" style="11" customWidth="1"/>
    <col min="7183" max="7183" width="7.453125" style="11" customWidth="1"/>
    <col min="7184" max="7184" width="9.81640625" style="11" customWidth="1"/>
    <col min="7185" max="7188" width="4.6328125" style="11" customWidth="1"/>
    <col min="7189" max="7189" width="7.453125" style="11" customWidth="1"/>
    <col min="7190" max="7190" width="9.453125" style="11" customWidth="1"/>
    <col min="7191" max="7194" width="4.6328125" style="11" customWidth="1"/>
    <col min="7195" max="7195" width="6.6328125" style="11" customWidth="1"/>
    <col min="7196" max="7196" width="8" style="11" customWidth="1"/>
    <col min="7197" max="7197" width="6.6328125" style="11" customWidth="1"/>
    <col min="7198" max="7199" width="8" style="11" customWidth="1"/>
    <col min="7200" max="7207" width="4.6328125" style="11" customWidth="1"/>
    <col min="7208" max="7208" width="23" style="11" customWidth="1"/>
    <col min="7209" max="7210" width="6.6328125" style="11" customWidth="1"/>
    <col min="7211" max="7211" width="9.90625" style="11" bestFit="1" customWidth="1"/>
    <col min="7212" max="7212" width="5.90625" style="11" customWidth="1"/>
    <col min="7213" max="7230" width="3.08984375" style="11" customWidth="1"/>
    <col min="7231" max="7231" width="3" style="11" customWidth="1"/>
    <col min="7232" max="7232" width="3.08984375" style="11" customWidth="1"/>
    <col min="7233" max="7233" width="9" style="11"/>
    <col min="7234" max="7253" width="3" style="11" customWidth="1"/>
    <col min="7254" max="7424" width="9" style="11"/>
    <col min="7425" max="7425" width="9" style="11" customWidth="1"/>
    <col min="7426" max="7426" width="5.36328125" style="11" customWidth="1"/>
    <col min="7427" max="7427" width="0" style="11" hidden="1" customWidth="1"/>
    <col min="7428" max="7428" width="8.36328125" style="11" customWidth="1"/>
    <col min="7429" max="7429" width="11.1796875" style="11" bestFit="1" customWidth="1"/>
    <col min="7430" max="7430" width="44.1796875" style="11" customWidth="1"/>
    <col min="7431" max="7431" width="23" style="11" customWidth="1"/>
    <col min="7432" max="7432" width="15" style="11" customWidth="1"/>
    <col min="7433" max="7433" width="9.1796875" style="11" customWidth="1"/>
    <col min="7434" max="7434" width="14.453125" style="11" customWidth="1"/>
    <col min="7435" max="7435" width="7.453125" style="11" customWidth="1"/>
    <col min="7436" max="7436" width="10" style="11" customWidth="1"/>
    <col min="7437" max="7437" width="9.453125" style="11" customWidth="1"/>
    <col min="7438" max="7438" width="10.6328125" style="11" customWidth="1"/>
    <col min="7439" max="7439" width="7.453125" style="11" customWidth="1"/>
    <col min="7440" max="7440" width="9.81640625" style="11" customWidth="1"/>
    <col min="7441" max="7444" width="4.6328125" style="11" customWidth="1"/>
    <col min="7445" max="7445" width="7.453125" style="11" customWidth="1"/>
    <col min="7446" max="7446" width="9.453125" style="11" customWidth="1"/>
    <col min="7447" max="7450" width="4.6328125" style="11" customWidth="1"/>
    <col min="7451" max="7451" width="6.6328125" style="11" customWidth="1"/>
    <col min="7452" max="7452" width="8" style="11" customWidth="1"/>
    <col min="7453" max="7453" width="6.6328125" style="11" customWidth="1"/>
    <col min="7454" max="7455" width="8" style="11" customWidth="1"/>
    <col min="7456" max="7463" width="4.6328125" style="11" customWidth="1"/>
    <col min="7464" max="7464" width="23" style="11" customWidth="1"/>
    <col min="7465" max="7466" width="6.6328125" style="11" customWidth="1"/>
    <col min="7467" max="7467" width="9.90625" style="11" bestFit="1" customWidth="1"/>
    <col min="7468" max="7468" width="5.90625" style="11" customWidth="1"/>
    <col min="7469" max="7486" width="3.08984375" style="11" customWidth="1"/>
    <col min="7487" max="7487" width="3" style="11" customWidth="1"/>
    <col min="7488" max="7488" width="3.08984375" style="11" customWidth="1"/>
    <col min="7489" max="7489" width="9" style="11"/>
    <col min="7490" max="7509" width="3" style="11" customWidth="1"/>
    <col min="7510" max="7680" width="9" style="11"/>
    <col min="7681" max="7681" width="9" style="11" customWidth="1"/>
    <col min="7682" max="7682" width="5.36328125" style="11" customWidth="1"/>
    <col min="7683" max="7683" width="0" style="11" hidden="1" customWidth="1"/>
    <col min="7684" max="7684" width="8.36328125" style="11" customWidth="1"/>
    <col min="7685" max="7685" width="11.1796875" style="11" bestFit="1" customWidth="1"/>
    <col min="7686" max="7686" width="44.1796875" style="11" customWidth="1"/>
    <col min="7687" max="7687" width="23" style="11" customWidth="1"/>
    <col min="7688" max="7688" width="15" style="11" customWidth="1"/>
    <col min="7689" max="7689" width="9.1796875" style="11" customWidth="1"/>
    <col min="7690" max="7690" width="14.453125" style="11" customWidth="1"/>
    <col min="7691" max="7691" width="7.453125" style="11" customWidth="1"/>
    <col min="7692" max="7692" width="10" style="11" customWidth="1"/>
    <col min="7693" max="7693" width="9.453125" style="11" customWidth="1"/>
    <col min="7694" max="7694" width="10.6328125" style="11" customWidth="1"/>
    <col min="7695" max="7695" width="7.453125" style="11" customWidth="1"/>
    <col min="7696" max="7696" width="9.81640625" style="11" customWidth="1"/>
    <col min="7697" max="7700" width="4.6328125" style="11" customWidth="1"/>
    <col min="7701" max="7701" width="7.453125" style="11" customWidth="1"/>
    <col min="7702" max="7702" width="9.453125" style="11" customWidth="1"/>
    <col min="7703" max="7706" width="4.6328125" style="11" customWidth="1"/>
    <col min="7707" max="7707" width="6.6328125" style="11" customWidth="1"/>
    <col min="7708" max="7708" width="8" style="11" customWidth="1"/>
    <col min="7709" max="7709" width="6.6328125" style="11" customWidth="1"/>
    <col min="7710" max="7711" width="8" style="11" customWidth="1"/>
    <col min="7712" max="7719" width="4.6328125" style="11" customWidth="1"/>
    <col min="7720" max="7720" width="23" style="11" customWidth="1"/>
    <col min="7721" max="7722" width="6.6328125" style="11" customWidth="1"/>
    <col min="7723" max="7723" width="9.90625" style="11" bestFit="1" customWidth="1"/>
    <col min="7724" max="7724" width="5.90625" style="11" customWidth="1"/>
    <col min="7725" max="7742" width="3.08984375" style="11" customWidth="1"/>
    <col min="7743" max="7743" width="3" style="11" customWidth="1"/>
    <col min="7744" max="7744" width="3.08984375" style="11" customWidth="1"/>
    <col min="7745" max="7745" width="9" style="11"/>
    <col min="7746" max="7765" width="3" style="11" customWidth="1"/>
    <col min="7766" max="7936" width="9" style="11"/>
    <col min="7937" max="7937" width="9" style="11" customWidth="1"/>
    <col min="7938" max="7938" width="5.36328125" style="11" customWidth="1"/>
    <col min="7939" max="7939" width="0" style="11" hidden="1" customWidth="1"/>
    <col min="7940" max="7940" width="8.36328125" style="11" customWidth="1"/>
    <col min="7941" max="7941" width="11.1796875" style="11" bestFit="1" customWidth="1"/>
    <col min="7942" max="7942" width="44.1796875" style="11" customWidth="1"/>
    <col min="7943" max="7943" width="23" style="11" customWidth="1"/>
    <col min="7944" max="7944" width="15" style="11" customWidth="1"/>
    <col min="7945" max="7945" width="9.1796875" style="11" customWidth="1"/>
    <col min="7946" max="7946" width="14.453125" style="11" customWidth="1"/>
    <col min="7947" max="7947" width="7.453125" style="11" customWidth="1"/>
    <col min="7948" max="7948" width="10" style="11" customWidth="1"/>
    <col min="7949" max="7949" width="9.453125" style="11" customWidth="1"/>
    <col min="7950" max="7950" width="10.6328125" style="11" customWidth="1"/>
    <col min="7951" max="7951" width="7.453125" style="11" customWidth="1"/>
    <col min="7952" max="7952" width="9.81640625" style="11" customWidth="1"/>
    <col min="7953" max="7956" width="4.6328125" style="11" customWidth="1"/>
    <col min="7957" max="7957" width="7.453125" style="11" customWidth="1"/>
    <col min="7958" max="7958" width="9.453125" style="11" customWidth="1"/>
    <col min="7959" max="7962" width="4.6328125" style="11" customWidth="1"/>
    <col min="7963" max="7963" width="6.6328125" style="11" customWidth="1"/>
    <col min="7964" max="7964" width="8" style="11" customWidth="1"/>
    <col min="7965" max="7965" width="6.6328125" style="11" customWidth="1"/>
    <col min="7966" max="7967" width="8" style="11" customWidth="1"/>
    <col min="7968" max="7975" width="4.6328125" style="11" customWidth="1"/>
    <col min="7976" max="7976" width="23" style="11" customWidth="1"/>
    <col min="7977" max="7978" width="6.6328125" style="11" customWidth="1"/>
    <col min="7979" max="7979" width="9.90625" style="11" bestFit="1" customWidth="1"/>
    <col min="7980" max="7980" width="5.90625" style="11" customWidth="1"/>
    <col min="7981" max="7998" width="3.08984375" style="11" customWidth="1"/>
    <col min="7999" max="7999" width="3" style="11" customWidth="1"/>
    <col min="8000" max="8000" width="3.08984375" style="11" customWidth="1"/>
    <col min="8001" max="8001" width="9" style="11"/>
    <col min="8002" max="8021" width="3" style="11" customWidth="1"/>
    <col min="8022" max="8192" width="9" style="11"/>
    <col min="8193" max="8193" width="9" style="11" customWidth="1"/>
    <col min="8194" max="8194" width="5.36328125" style="11" customWidth="1"/>
    <col min="8195" max="8195" width="0" style="11" hidden="1" customWidth="1"/>
    <col min="8196" max="8196" width="8.36328125" style="11" customWidth="1"/>
    <col min="8197" max="8197" width="11.1796875" style="11" bestFit="1" customWidth="1"/>
    <col min="8198" max="8198" width="44.1796875" style="11" customWidth="1"/>
    <col min="8199" max="8199" width="23" style="11" customWidth="1"/>
    <col min="8200" max="8200" width="15" style="11" customWidth="1"/>
    <col min="8201" max="8201" width="9.1796875" style="11" customWidth="1"/>
    <col min="8202" max="8202" width="14.453125" style="11" customWidth="1"/>
    <col min="8203" max="8203" width="7.453125" style="11" customWidth="1"/>
    <col min="8204" max="8204" width="10" style="11" customWidth="1"/>
    <col min="8205" max="8205" width="9.453125" style="11" customWidth="1"/>
    <col min="8206" max="8206" width="10.6328125" style="11" customWidth="1"/>
    <col min="8207" max="8207" width="7.453125" style="11" customWidth="1"/>
    <col min="8208" max="8208" width="9.81640625" style="11" customWidth="1"/>
    <col min="8209" max="8212" width="4.6328125" style="11" customWidth="1"/>
    <col min="8213" max="8213" width="7.453125" style="11" customWidth="1"/>
    <col min="8214" max="8214" width="9.453125" style="11" customWidth="1"/>
    <col min="8215" max="8218" width="4.6328125" style="11" customWidth="1"/>
    <col min="8219" max="8219" width="6.6328125" style="11" customWidth="1"/>
    <col min="8220" max="8220" width="8" style="11" customWidth="1"/>
    <col min="8221" max="8221" width="6.6328125" style="11" customWidth="1"/>
    <col min="8222" max="8223" width="8" style="11" customWidth="1"/>
    <col min="8224" max="8231" width="4.6328125" style="11" customWidth="1"/>
    <col min="8232" max="8232" width="23" style="11" customWidth="1"/>
    <col min="8233" max="8234" width="6.6328125" style="11" customWidth="1"/>
    <col min="8235" max="8235" width="9.90625" style="11" bestFit="1" customWidth="1"/>
    <col min="8236" max="8236" width="5.90625" style="11" customWidth="1"/>
    <col min="8237" max="8254" width="3.08984375" style="11" customWidth="1"/>
    <col min="8255" max="8255" width="3" style="11" customWidth="1"/>
    <col min="8256" max="8256" width="3.08984375" style="11" customWidth="1"/>
    <col min="8257" max="8257" width="9" style="11"/>
    <col min="8258" max="8277" width="3" style="11" customWidth="1"/>
    <col min="8278" max="8448" width="9" style="11"/>
    <col min="8449" max="8449" width="9" style="11" customWidth="1"/>
    <col min="8450" max="8450" width="5.36328125" style="11" customWidth="1"/>
    <col min="8451" max="8451" width="0" style="11" hidden="1" customWidth="1"/>
    <col min="8452" max="8452" width="8.36328125" style="11" customWidth="1"/>
    <col min="8453" max="8453" width="11.1796875" style="11" bestFit="1" customWidth="1"/>
    <col min="8454" max="8454" width="44.1796875" style="11" customWidth="1"/>
    <col min="8455" max="8455" width="23" style="11" customWidth="1"/>
    <col min="8456" max="8456" width="15" style="11" customWidth="1"/>
    <col min="8457" max="8457" width="9.1796875" style="11" customWidth="1"/>
    <col min="8458" max="8458" width="14.453125" style="11" customWidth="1"/>
    <col min="8459" max="8459" width="7.453125" style="11" customWidth="1"/>
    <col min="8460" max="8460" width="10" style="11" customWidth="1"/>
    <col min="8461" max="8461" width="9.453125" style="11" customWidth="1"/>
    <col min="8462" max="8462" width="10.6328125" style="11" customWidth="1"/>
    <col min="8463" max="8463" width="7.453125" style="11" customWidth="1"/>
    <col min="8464" max="8464" width="9.81640625" style="11" customWidth="1"/>
    <col min="8465" max="8468" width="4.6328125" style="11" customWidth="1"/>
    <col min="8469" max="8469" width="7.453125" style="11" customWidth="1"/>
    <col min="8470" max="8470" width="9.453125" style="11" customWidth="1"/>
    <col min="8471" max="8474" width="4.6328125" style="11" customWidth="1"/>
    <col min="8475" max="8475" width="6.6328125" style="11" customWidth="1"/>
    <col min="8476" max="8476" width="8" style="11" customWidth="1"/>
    <col min="8477" max="8477" width="6.6328125" style="11" customWidth="1"/>
    <col min="8478" max="8479" width="8" style="11" customWidth="1"/>
    <col min="8480" max="8487" width="4.6328125" style="11" customWidth="1"/>
    <col min="8488" max="8488" width="23" style="11" customWidth="1"/>
    <col min="8489" max="8490" width="6.6328125" style="11" customWidth="1"/>
    <col min="8491" max="8491" width="9.90625" style="11" bestFit="1" customWidth="1"/>
    <col min="8492" max="8492" width="5.90625" style="11" customWidth="1"/>
    <col min="8493" max="8510" width="3.08984375" style="11" customWidth="1"/>
    <col min="8511" max="8511" width="3" style="11" customWidth="1"/>
    <col min="8512" max="8512" width="3.08984375" style="11" customWidth="1"/>
    <col min="8513" max="8513" width="9" style="11"/>
    <col min="8514" max="8533" width="3" style="11" customWidth="1"/>
    <col min="8534" max="8704" width="9" style="11"/>
    <col min="8705" max="8705" width="9" style="11" customWidth="1"/>
    <col min="8706" max="8706" width="5.36328125" style="11" customWidth="1"/>
    <col min="8707" max="8707" width="0" style="11" hidden="1" customWidth="1"/>
    <col min="8708" max="8708" width="8.36328125" style="11" customWidth="1"/>
    <col min="8709" max="8709" width="11.1796875" style="11" bestFit="1" customWidth="1"/>
    <col min="8710" max="8710" width="44.1796875" style="11" customWidth="1"/>
    <col min="8711" max="8711" width="23" style="11" customWidth="1"/>
    <col min="8712" max="8712" width="15" style="11" customWidth="1"/>
    <col min="8713" max="8713" width="9.1796875" style="11" customWidth="1"/>
    <col min="8714" max="8714" width="14.453125" style="11" customWidth="1"/>
    <col min="8715" max="8715" width="7.453125" style="11" customWidth="1"/>
    <col min="8716" max="8716" width="10" style="11" customWidth="1"/>
    <col min="8717" max="8717" width="9.453125" style="11" customWidth="1"/>
    <col min="8718" max="8718" width="10.6328125" style="11" customWidth="1"/>
    <col min="8719" max="8719" width="7.453125" style="11" customWidth="1"/>
    <col min="8720" max="8720" width="9.81640625" style="11" customWidth="1"/>
    <col min="8721" max="8724" width="4.6328125" style="11" customWidth="1"/>
    <col min="8725" max="8725" width="7.453125" style="11" customWidth="1"/>
    <col min="8726" max="8726" width="9.453125" style="11" customWidth="1"/>
    <col min="8727" max="8730" width="4.6328125" style="11" customWidth="1"/>
    <col min="8731" max="8731" width="6.6328125" style="11" customWidth="1"/>
    <col min="8732" max="8732" width="8" style="11" customWidth="1"/>
    <col min="8733" max="8733" width="6.6328125" style="11" customWidth="1"/>
    <col min="8734" max="8735" width="8" style="11" customWidth="1"/>
    <col min="8736" max="8743" width="4.6328125" style="11" customWidth="1"/>
    <col min="8744" max="8744" width="23" style="11" customWidth="1"/>
    <col min="8745" max="8746" width="6.6328125" style="11" customWidth="1"/>
    <col min="8747" max="8747" width="9.90625" style="11" bestFit="1" customWidth="1"/>
    <col min="8748" max="8748" width="5.90625" style="11" customWidth="1"/>
    <col min="8749" max="8766" width="3.08984375" style="11" customWidth="1"/>
    <col min="8767" max="8767" width="3" style="11" customWidth="1"/>
    <col min="8768" max="8768" width="3.08984375" style="11" customWidth="1"/>
    <col min="8769" max="8769" width="9" style="11"/>
    <col min="8770" max="8789" width="3" style="11" customWidth="1"/>
    <col min="8790" max="8960" width="9" style="11"/>
    <col min="8961" max="8961" width="9" style="11" customWidth="1"/>
    <col min="8962" max="8962" width="5.36328125" style="11" customWidth="1"/>
    <col min="8963" max="8963" width="0" style="11" hidden="1" customWidth="1"/>
    <col min="8964" max="8964" width="8.36328125" style="11" customWidth="1"/>
    <col min="8965" max="8965" width="11.1796875" style="11" bestFit="1" customWidth="1"/>
    <col min="8966" max="8966" width="44.1796875" style="11" customWidth="1"/>
    <col min="8967" max="8967" width="23" style="11" customWidth="1"/>
    <col min="8968" max="8968" width="15" style="11" customWidth="1"/>
    <col min="8969" max="8969" width="9.1796875" style="11" customWidth="1"/>
    <col min="8970" max="8970" width="14.453125" style="11" customWidth="1"/>
    <col min="8971" max="8971" width="7.453125" style="11" customWidth="1"/>
    <col min="8972" max="8972" width="10" style="11" customWidth="1"/>
    <col min="8973" max="8973" width="9.453125" style="11" customWidth="1"/>
    <col min="8974" max="8974" width="10.6328125" style="11" customWidth="1"/>
    <col min="8975" max="8975" width="7.453125" style="11" customWidth="1"/>
    <col min="8976" max="8976" width="9.81640625" style="11" customWidth="1"/>
    <col min="8977" max="8980" width="4.6328125" style="11" customWidth="1"/>
    <col min="8981" max="8981" width="7.453125" style="11" customWidth="1"/>
    <col min="8982" max="8982" width="9.453125" style="11" customWidth="1"/>
    <col min="8983" max="8986" width="4.6328125" style="11" customWidth="1"/>
    <col min="8987" max="8987" width="6.6328125" style="11" customWidth="1"/>
    <col min="8988" max="8988" width="8" style="11" customWidth="1"/>
    <col min="8989" max="8989" width="6.6328125" style="11" customWidth="1"/>
    <col min="8990" max="8991" width="8" style="11" customWidth="1"/>
    <col min="8992" max="8999" width="4.6328125" style="11" customWidth="1"/>
    <col min="9000" max="9000" width="23" style="11" customWidth="1"/>
    <col min="9001" max="9002" width="6.6328125" style="11" customWidth="1"/>
    <col min="9003" max="9003" width="9.90625" style="11" bestFit="1" customWidth="1"/>
    <col min="9004" max="9004" width="5.90625" style="11" customWidth="1"/>
    <col min="9005" max="9022" width="3.08984375" style="11" customWidth="1"/>
    <col min="9023" max="9023" width="3" style="11" customWidth="1"/>
    <col min="9024" max="9024" width="3.08984375" style="11" customWidth="1"/>
    <col min="9025" max="9025" width="9" style="11"/>
    <col min="9026" max="9045" width="3" style="11" customWidth="1"/>
    <col min="9046" max="9216" width="9" style="11"/>
    <col min="9217" max="9217" width="9" style="11" customWidth="1"/>
    <col min="9218" max="9218" width="5.36328125" style="11" customWidth="1"/>
    <col min="9219" max="9219" width="0" style="11" hidden="1" customWidth="1"/>
    <col min="9220" max="9220" width="8.36328125" style="11" customWidth="1"/>
    <col min="9221" max="9221" width="11.1796875" style="11" bestFit="1" customWidth="1"/>
    <col min="9222" max="9222" width="44.1796875" style="11" customWidth="1"/>
    <col min="9223" max="9223" width="23" style="11" customWidth="1"/>
    <col min="9224" max="9224" width="15" style="11" customWidth="1"/>
    <col min="9225" max="9225" width="9.1796875" style="11" customWidth="1"/>
    <col min="9226" max="9226" width="14.453125" style="11" customWidth="1"/>
    <col min="9227" max="9227" width="7.453125" style="11" customWidth="1"/>
    <col min="9228" max="9228" width="10" style="11" customWidth="1"/>
    <col min="9229" max="9229" width="9.453125" style="11" customWidth="1"/>
    <col min="9230" max="9230" width="10.6328125" style="11" customWidth="1"/>
    <col min="9231" max="9231" width="7.453125" style="11" customWidth="1"/>
    <col min="9232" max="9232" width="9.81640625" style="11" customWidth="1"/>
    <col min="9233" max="9236" width="4.6328125" style="11" customWidth="1"/>
    <col min="9237" max="9237" width="7.453125" style="11" customWidth="1"/>
    <col min="9238" max="9238" width="9.453125" style="11" customWidth="1"/>
    <col min="9239" max="9242" width="4.6328125" style="11" customWidth="1"/>
    <col min="9243" max="9243" width="6.6328125" style="11" customWidth="1"/>
    <col min="9244" max="9244" width="8" style="11" customWidth="1"/>
    <col min="9245" max="9245" width="6.6328125" style="11" customWidth="1"/>
    <col min="9246" max="9247" width="8" style="11" customWidth="1"/>
    <col min="9248" max="9255" width="4.6328125" style="11" customWidth="1"/>
    <col min="9256" max="9256" width="23" style="11" customWidth="1"/>
    <col min="9257" max="9258" width="6.6328125" style="11" customWidth="1"/>
    <col min="9259" max="9259" width="9.90625" style="11" bestFit="1" customWidth="1"/>
    <col min="9260" max="9260" width="5.90625" style="11" customWidth="1"/>
    <col min="9261" max="9278" width="3.08984375" style="11" customWidth="1"/>
    <col min="9279" max="9279" width="3" style="11" customWidth="1"/>
    <col min="9280" max="9280" width="3.08984375" style="11" customWidth="1"/>
    <col min="9281" max="9281" width="9" style="11"/>
    <col min="9282" max="9301" width="3" style="11" customWidth="1"/>
    <col min="9302" max="9472" width="9" style="11"/>
    <col min="9473" max="9473" width="9" style="11" customWidth="1"/>
    <col min="9474" max="9474" width="5.36328125" style="11" customWidth="1"/>
    <col min="9475" max="9475" width="0" style="11" hidden="1" customWidth="1"/>
    <col min="9476" max="9476" width="8.36328125" style="11" customWidth="1"/>
    <col min="9477" max="9477" width="11.1796875" style="11" bestFit="1" customWidth="1"/>
    <col min="9478" max="9478" width="44.1796875" style="11" customWidth="1"/>
    <col min="9479" max="9479" width="23" style="11" customWidth="1"/>
    <col min="9480" max="9480" width="15" style="11" customWidth="1"/>
    <col min="9481" max="9481" width="9.1796875" style="11" customWidth="1"/>
    <col min="9482" max="9482" width="14.453125" style="11" customWidth="1"/>
    <col min="9483" max="9483" width="7.453125" style="11" customWidth="1"/>
    <col min="9484" max="9484" width="10" style="11" customWidth="1"/>
    <col min="9485" max="9485" width="9.453125" style="11" customWidth="1"/>
    <col min="9486" max="9486" width="10.6328125" style="11" customWidth="1"/>
    <col min="9487" max="9487" width="7.453125" style="11" customWidth="1"/>
    <col min="9488" max="9488" width="9.81640625" style="11" customWidth="1"/>
    <col min="9489" max="9492" width="4.6328125" style="11" customWidth="1"/>
    <col min="9493" max="9493" width="7.453125" style="11" customWidth="1"/>
    <col min="9494" max="9494" width="9.453125" style="11" customWidth="1"/>
    <col min="9495" max="9498" width="4.6328125" style="11" customWidth="1"/>
    <col min="9499" max="9499" width="6.6328125" style="11" customWidth="1"/>
    <col min="9500" max="9500" width="8" style="11" customWidth="1"/>
    <col min="9501" max="9501" width="6.6328125" style="11" customWidth="1"/>
    <col min="9502" max="9503" width="8" style="11" customWidth="1"/>
    <col min="9504" max="9511" width="4.6328125" style="11" customWidth="1"/>
    <col min="9512" max="9512" width="23" style="11" customWidth="1"/>
    <col min="9513" max="9514" width="6.6328125" style="11" customWidth="1"/>
    <col min="9515" max="9515" width="9.90625" style="11" bestFit="1" customWidth="1"/>
    <col min="9516" max="9516" width="5.90625" style="11" customWidth="1"/>
    <col min="9517" max="9534" width="3.08984375" style="11" customWidth="1"/>
    <col min="9535" max="9535" width="3" style="11" customWidth="1"/>
    <col min="9536" max="9536" width="3.08984375" style="11" customWidth="1"/>
    <col min="9537" max="9537" width="9" style="11"/>
    <col min="9538" max="9557" width="3" style="11" customWidth="1"/>
    <col min="9558" max="9728" width="9" style="11"/>
    <col min="9729" max="9729" width="9" style="11" customWidth="1"/>
    <col min="9730" max="9730" width="5.36328125" style="11" customWidth="1"/>
    <col min="9731" max="9731" width="0" style="11" hidden="1" customWidth="1"/>
    <col min="9732" max="9732" width="8.36328125" style="11" customWidth="1"/>
    <col min="9733" max="9733" width="11.1796875" style="11" bestFit="1" customWidth="1"/>
    <col min="9734" max="9734" width="44.1796875" style="11" customWidth="1"/>
    <col min="9735" max="9735" width="23" style="11" customWidth="1"/>
    <col min="9736" max="9736" width="15" style="11" customWidth="1"/>
    <col min="9737" max="9737" width="9.1796875" style="11" customWidth="1"/>
    <col min="9738" max="9738" width="14.453125" style="11" customWidth="1"/>
    <col min="9739" max="9739" width="7.453125" style="11" customWidth="1"/>
    <col min="9740" max="9740" width="10" style="11" customWidth="1"/>
    <col min="9741" max="9741" width="9.453125" style="11" customWidth="1"/>
    <col min="9742" max="9742" width="10.6328125" style="11" customWidth="1"/>
    <col min="9743" max="9743" width="7.453125" style="11" customWidth="1"/>
    <col min="9744" max="9744" width="9.81640625" style="11" customWidth="1"/>
    <col min="9745" max="9748" width="4.6328125" style="11" customWidth="1"/>
    <col min="9749" max="9749" width="7.453125" style="11" customWidth="1"/>
    <col min="9750" max="9750" width="9.453125" style="11" customWidth="1"/>
    <col min="9751" max="9754" width="4.6328125" style="11" customWidth="1"/>
    <col min="9755" max="9755" width="6.6328125" style="11" customWidth="1"/>
    <col min="9756" max="9756" width="8" style="11" customWidth="1"/>
    <col min="9757" max="9757" width="6.6328125" style="11" customWidth="1"/>
    <col min="9758" max="9759" width="8" style="11" customWidth="1"/>
    <col min="9760" max="9767" width="4.6328125" style="11" customWidth="1"/>
    <col min="9768" max="9768" width="23" style="11" customWidth="1"/>
    <col min="9769" max="9770" width="6.6328125" style="11" customWidth="1"/>
    <col min="9771" max="9771" width="9.90625" style="11" bestFit="1" customWidth="1"/>
    <col min="9772" max="9772" width="5.90625" style="11" customWidth="1"/>
    <col min="9773" max="9790" width="3.08984375" style="11" customWidth="1"/>
    <col min="9791" max="9791" width="3" style="11" customWidth="1"/>
    <col min="9792" max="9792" width="3.08984375" style="11" customWidth="1"/>
    <col min="9793" max="9793" width="9" style="11"/>
    <col min="9794" max="9813" width="3" style="11" customWidth="1"/>
    <col min="9814" max="9984" width="9" style="11"/>
    <col min="9985" max="9985" width="9" style="11" customWidth="1"/>
    <col min="9986" max="9986" width="5.36328125" style="11" customWidth="1"/>
    <col min="9987" max="9987" width="0" style="11" hidden="1" customWidth="1"/>
    <col min="9988" max="9988" width="8.36328125" style="11" customWidth="1"/>
    <col min="9989" max="9989" width="11.1796875" style="11" bestFit="1" customWidth="1"/>
    <col min="9990" max="9990" width="44.1796875" style="11" customWidth="1"/>
    <col min="9991" max="9991" width="23" style="11" customWidth="1"/>
    <col min="9992" max="9992" width="15" style="11" customWidth="1"/>
    <col min="9993" max="9993" width="9.1796875" style="11" customWidth="1"/>
    <col min="9994" max="9994" width="14.453125" style="11" customWidth="1"/>
    <col min="9995" max="9995" width="7.453125" style="11" customWidth="1"/>
    <col min="9996" max="9996" width="10" style="11" customWidth="1"/>
    <col min="9997" max="9997" width="9.453125" style="11" customWidth="1"/>
    <col min="9998" max="9998" width="10.6328125" style="11" customWidth="1"/>
    <col min="9999" max="9999" width="7.453125" style="11" customWidth="1"/>
    <col min="10000" max="10000" width="9.81640625" style="11" customWidth="1"/>
    <col min="10001" max="10004" width="4.6328125" style="11" customWidth="1"/>
    <col min="10005" max="10005" width="7.453125" style="11" customWidth="1"/>
    <col min="10006" max="10006" width="9.453125" style="11" customWidth="1"/>
    <col min="10007" max="10010" width="4.6328125" style="11" customWidth="1"/>
    <col min="10011" max="10011" width="6.6328125" style="11" customWidth="1"/>
    <col min="10012" max="10012" width="8" style="11" customWidth="1"/>
    <col min="10013" max="10013" width="6.6328125" style="11" customWidth="1"/>
    <col min="10014" max="10015" width="8" style="11" customWidth="1"/>
    <col min="10016" max="10023" width="4.6328125" style="11" customWidth="1"/>
    <col min="10024" max="10024" width="23" style="11" customWidth="1"/>
    <col min="10025" max="10026" width="6.6328125" style="11" customWidth="1"/>
    <col min="10027" max="10027" width="9.90625" style="11" bestFit="1" customWidth="1"/>
    <col min="10028" max="10028" width="5.90625" style="11" customWidth="1"/>
    <col min="10029" max="10046" width="3.08984375" style="11" customWidth="1"/>
    <col min="10047" max="10047" width="3" style="11" customWidth="1"/>
    <col min="10048" max="10048" width="3.08984375" style="11" customWidth="1"/>
    <col min="10049" max="10049" width="9" style="11"/>
    <col min="10050" max="10069" width="3" style="11" customWidth="1"/>
    <col min="10070" max="10240" width="9" style="11"/>
    <col min="10241" max="10241" width="9" style="11" customWidth="1"/>
    <col min="10242" max="10242" width="5.36328125" style="11" customWidth="1"/>
    <col min="10243" max="10243" width="0" style="11" hidden="1" customWidth="1"/>
    <col min="10244" max="10244" width="8.36328125" style="11" customWidth="1"/>
    <col min="10245" max="10245" width="11.1796875" style="11" bestFit="1" customWidth="1"/>
    <col min="10246" max="10246" width="44.1796875" style="11" customWidth="1"/>
    <col min="10247" max="10247" width="23" style="11" customWidth="1"/>
    <col min="10248" max="10248" width="15" style="11" customWidth="1"/>
    <col min="10249" max="10249" width="9.1796875" style="11" customWidth="1"/>
    <col min="10250" max="10250" width="14.453125" style="11" customWidth="1"/>
    <col min="10251" max="10251" width="7.453125" style="11" customWidth="1"/>
    <col min="10252" max="10252" width="10" style="11" customWidth="1"/>
    <col min="10253" max="10253" width="9.453125" style="11" customWidth="1"/>
    <col min="10254" max="10254" width="10.6328125" style="11" customWidth="1"/>
    <col min="10255" max="10255" width="7.453125" style="11" customWidth="1"/>
    <col min="10256" max="10256" width="9.81640625" style="11" customWidth="1"/>
    <col min="10257" max="10260" width="4.6328125" style="11" customWidth="1"/>
    <col min="10261" max="10261" width="7.453125" style="11" customWidth="1"/>
    <col min="10262" max="10262" width="9.453125" style="11" customWidth="1"/>
    <col min="10263" max="10266" width="4.6328125" style="11" customWidth="1"/>
    <col min="10267" max="10267" width="6.6328125" style="11" customWidth="1"/>
    <col min="10268" max="10268" width="8" style="11" customWidth="1"/>
    <col min="10269" max="10269" width="6.6328125" style="11" customWidth="1"/>
    <col min="10270" max="10271" width="8" style="11" customWidth="1"/>
    <col min="10272" max="10279" width="4.6328125" style="11" customWidth="1"/>
    <col min="10280" max="10280" width="23" style="11" customWidth="1"/>
    <col min="10281" max="10282" width="6.6328125" style="11" customWidth="1"/>
    <col min="10283" max="10283" width="9.90625" style="11" bestFit="1" customWidth="1"/>
    <col min="10284" max="10284" width="5.90625" style="11" customWidth="1"/>
    <col min="10285" max="10302" width="3.08984375" style="11" customWidth="1"/>
    <col min="10303" max="10303" width="3" style="11" customWidth="1"/>
    <col min="10304" max="10304" width="3.08984375" style="11" customWidth="1"/>
    <col min="10305" max="10305" width="9" style="11"/>
    <col min="10306" max="10325" width="3" style="11" customWidth="1"/>
    <col min="10326" max="10496" width="9" style="11"/>
    <col min="10497" max="10497" width="9" style="11" customWidth="1"/>
    <col min="10498" max="10498" width="5.36328125" style="11" customWidth="1"/>
    <col min="10499" max="10499" width="0" style="11" hidden="1" customWidth="1"/>
    <col min="10500" max="10500" width="8.36328125" style="11" customWidth="1"/>
    <col min="10501" max="10501" width="11.1796875" style="11" bestFit="1" customWidth="1"/>
    <col min="10502" max="10502" width="44.1796875" style="11" customWidth="1"/>
    <col min="10503" max="10503" width="23" style="11" customWidth="1"/>
    <col min="10504" max="10504" width="15" style="11" customWidth="1"/>
    <col min="10505" max="10505" width="9.1796875" style="11" customWidth="1"/>
    <col min="10506" max="10506" width="14.453125" style="11" customWidth="1"/>
    <col min="10507" max="10507" width="7.453125" style="11" customWidth="1"/>
    <col min="10508" max="10508" width="10" style="11" customWidth="1"/>
    <col min="10509" max="10509" width="9.453125" style="11" customWidth="1"/>
    <col min="10510" max="10510" width="10.6328125" style="11" customWidth="1"/>
    <col min="10511" max="10511" width="7.453125" style="11" customWidth="1"/>
    <col min="10512" max="10512" width="9.81640625" style="11" customWidth="1"/>
    <col min="10513" max="10516" width="4.6328125" style="11" customWidth="1"/>
    <col min="10517" max="10517" width="7.453125" style="11" customWidth="1"/>
    <col min="10518" max="10518" width="9.453125" style="11" customWidth="1"/>
    <col min="10519" max="10522" width="4.6328125" style="11" customWidth="1"/>
    <col min="10523" max="10523" width="6.6328125" style="11" customWidth="1"/>
    <col min="10524" max="10524" width="8" style="11" customWidth="1"/>
    <col min="10525" max="10525" width="6.6328125" style="11" customWidth="1"/>
    <col min="10526" max="10527" width="8" style="11" customWidth="1"/>
    <col min="10528" max="10535" width="4.6328125" style="11" customWidth="1"/>
    <col min="10536" max="10536" width="23" style="11" customWidth="1"/>
    <col min="10537" max="10538" width="6.6328125" style="11" customWidth="1"/>
    <col min="10539" max="10539" width="9.90625" style="11" bestFit="1" customWidth="1"/>
    <col min="10540" max="10540" width="5.90625" style="11" customWidth="1"/>
    <col min="10541" max="10558" width="3.08984375" style="11" customWidth="1"/>
    <col min="10559" max="10559" width="3" style="11" customWidth="1"/>
    <col min="10560" max="10560" width="3.08984375" style="11" customWidth="1"/>
    <col min="10561" max="10561" width="9" style="11"/>
    <col min="10562" max="10581" width="3" style="11" customWidth="1"/>
    <col min="10582" max="10752" width="9" style="11"/>
    <col min="10753" max="10753" width="9" style="11" customWidth="1"/>
    <col min="10754" max="10754" width="5.36328125" style="11" customWidth="1"/>
    <col min="10755" max="10755" width="0" style="11" hidden="1" customWidth="1"/>
    <col min="10756" max="10756" width="8.36328125" style="11" customWidth="1"/>
    <col min="10757" max="10757" width="11.1796875" style="11" bestFit="1" customWidth="1"/>
    <col min="10758" max="10758" width="44.1796875" style="11" customWidth="1"/>
    <col min="10759" max="10759" width="23" style="11" customWidth="1"/>
    <col min="10760" max="10760" width="15" style="11" customWidth="1"/>
    <col min="10761" max="10761" width="9.1796875" style="11" customWidth="1"/>
    <col min="10762" max="10762" width="14.453125" style="11" customWidth="1"/>
    <col min="10763" max="10763" width="7.453125" style="11" customWidth="1"/>
    <col min="10764" max="10764" width="10" style="11" customWidth="1"/>
    <col min="10765" max="10765" width="9.453125" style="11" customWidth="1"/>
    <col min="10766" max="10766" width="10.6328125" style="11" customWidth="1"/>
    <col min="10767" max="10767" width="7.453125" style="11" customWidth="1"/>
    <col min="10768" max="10768" width="9.81640625" style="11" customWidth="1"/>
    <col min="10769" max="10772" width="4.6328125" style="11" customWidth="1"/>
    <col min="10773" max="10773" width="7.453125" style="11" customWidth="1"/>
    <col min="10774" max="10774" width="9.453125" style="11" customWidth="1"/>
    <col min="10775" max="10778" width="4.6328125" style="11" customWidth="1"/>
    <col min="10779" max="10779" width="6.6328125" style="11" customWidth="1"/>
    <col min="10780" max="10780" width="8" style="11" customWidth="1"/>
    <col min="10781" max="10781" width="6.6328125" style="11" customWidth="1"/>
    <col min="10782" max="10783" width="8" style="11" customWidth="1"/>
    <col min="10784" max="10791" width="4.6328125" style="11" customWidth="1"/>
    <col min="10792" max="10792" width="23" style="11" customWidth="1"/>
    <col min="10793" max="10794" width="6.6328125" style="11" customWidth="1"/>
    <col min="10795" max="10795" width="9.90625" style="11" bestFit="1" customWidth="1"/>
    <col min="10796" max="10796" width="5.90625" style="11" customWidth="1"/>
    <col min="10797" max="10814" width="3.08984375" style="11" customWidth="1"/>
    <col min="10815" max="10815" width="3" style="11" customWidth="1"/>
    <col min="10816" max="10816" width="3.08984375" style="11" customWidth="1"/>
    <col min="10817" max="10817" width="9" style="11"/>
    <col min="10818" max="10837" width="3" style="11" customWidth="1"/>
    <col min="10838" max="11008" width="9" style="11"/>
    <col min="11009" max="11009" width="9" style="11" customWidth="1"/>
    <col min="11010" max="11010" width="5.36328125" style="11" customWidth="1"/>
    <col min="11011" max="11011" width="0" style="11" hidden="1" customWidth="1"/>
    <col min="11012" max="11012" width="8.36328125" style="11" customWidth="1"/>
    <col min="11013" max="11013" width="11.1796875" style="11" bestFit="1" customWidth="1"/>
    <col min="11014" max="11014" width="44.1796875" style="11" customWidth="1"/>
    <col min="11015" max="11015" width="23" style="11" customWidth="1"/>
    <col min="11016" max="11016" width="15" style="11" customWidth="1"/>
    <col min="11017" max="11017" width="9.1796875" style="11" customWidth="1"/>
    <col min="11018" max="11018" width="14.453125" style="11" customWidth="1"/>
    <col min="11019" max="11019" width="7.453125" style="11" customWidth="1"/>
    <col min="11020" max="11020" width="10" style="11" customWidth="1"/>
    <col min="11021" max="11021" width="9.453125" style="11" customWidth="1"/>
    <col min="11022" max="11022" width="10.6328125" style="11" customWidth="1"/>
    <col min="11023" max="11023" width="7.453125" style="11" customWidth="1"/>
    <col min="11024" max="11024" width="9.81640625" style="11" customWidth="1"/>
    <col min="11025" max="11028" width="4.6328125" style="11" customWidth="1"/>
    <col min="11029" max="11029" width="7.453125" style="11" customWidth="1"/>
    <col min="11030" max="11030" width="9.453125" style="11" customWidth="1"/>
    <col min="11031" max="11034" width="4.6328125" style="11" customWidth="1"/>
    <col min="11035" max="11035" width="6.6328125" style="11" customWidth="1"/>
    <col min="11036" max="11036" width="8" style="11" customWidth="1"/>
    <col min="11037" max="11037" width="6.6328125" style="11" customWidth="1"/>
    <col min="11038" max="11039" width="8" style="11" customWidth="1"/>
    <col min="11040" max="11047" width="4.6328125" style="11" customWidth="1"/>
    <col min="11048" max="11048" width="23" style="11" customWidth="1"/>
    <col min="11049" max="11050" width="6.6328125" style="11" customWidth="1"/>
    <col min="11051" max="11051" width="9.90625" style="11" bestFit="1" customWidth="1"/>
    <col min="11052" max="11052" width="5.90625" style="11" customWidth="1"/>
    <col min="11053" max="11070" width="3.08984375" style="11" customWidth="1"/>
    <col min="11071" max="11071" width="3" style="11" customWidth="1"/>
    <col min="11072" max="11072" width="3.08984375" style="11" customWidth="1"/>
    <col min="11073" max="11073" width="9" style="11"/>
    <col min="11074" max="11093" width="3" style="11" customWidth="1"/>
    <col min="11094" max="11264" width="9" style="11"/>
    <col min="11265" max="11265" width="9" style="11" customWidth="1"/>
    <col min="11266" max="11266" width="5.36328125" style="11" customWidth="1"/>
    <col min="11267" max="11267" width="0" style="11" hidden="1" customWidth="1"/>
    <col min="11268" max="11268" width="8.36328125" style="11" customWidth="1"/>
    <col min="11269" max="11269" width="11.1796875" style="11" bestFit="1" customWidth="1"/>
    <col min="11270" max="11270" width="44.1796875" style="11" customWidth="1"/>
    <col min="11271" max="11271" width="23" style="11" customWidth="1"/>
    <col min="11272" max="11272" width="15" style="11" customWidth="1"/>
    <col min="11273" max="11273" width="9.1796875" style="11" customWidth="1"/>
    <col min="11274" max="11274" width="14.453125" style="11" customWidth="1"/>
    <col min="11275" max="11275" width="7.453125" style="11" customWidth="1"/>
    <col min="11276" max="11276" width="10" style="11" customWidth="1"/>
    <col min="11277" max="11277" width="9.453125" style="11" customWidth="1"/>
    <col min="11278" max="11278" width="10.6328125" style="11" customWidth="1"/>
    <col min="11279" max="11279" width="7.453125" style="11" customWidth="1"/>
    <col min="11280" max="11280" width="9.81640625" style="11" customWidth="1"/>
    <col min="11281" max="11284" width="4.6328125" style="11" customWidth="1"/>
    <col min="11285" max="11285" width="7.453125" style="11" customWidth="1"/>
    <col min="11286" max="11286" width="9.453125" style="11" customWidth="1"/>
    <col min="11287" max="11290" width="4.6328125" style="11" customWidth="1"/>
    <col min="11291" max="11291" width="6.6328125" style="11" customWidth="1"/>
    <col min="11292" max="11292" width="8" style="11" customWidth="1"/>
    <col min="11293" max="11293" width="6.6328125" style="11" customWidth="1"/>
    <col min="11294" max="11295" width="8" style="11" customWidth="1"/>
    <col min="11296" max="11303" width="4.6328125" style="11" customWidth="1"/>
    <col min="11304" max="11304" width="23" style="11" customWidth="1"/>
    <col min="11305" max="11306" width="6.6328125" style="11" customWidth="1"/>
    <col min="11307" max="11307" width="9.90625" style="11" bestFit="1" customWidth="1"/>
    <col min="11308" max="11308" width="5.90625" style="11" customWidth="1"/>
    <col min="11309" max="11326" width="3.08984375" style="11" customWidth="1"/>
    <col min="11327" max="11327" width="3" style="11" customWidth="1"/>
    <col min="11328" max="11328" width="3.08984375" style="11" customWidth="1"/>
    <col min="11329" max="11329" width="9" style="11"/>
    <col min="11330" max="11349" width="3" style="11" customWidth="1"/>
    <col min="11350" max="11520" width="9" style="11"/>
    <col min="11521" max="11521" width="9" style="11" customWidth="1"/>
    <col min="11522" max="11522" width="5.36328125" style="11" customWidth="1"/>
    <col min="11523" max="11523" width="0" style="11" hidden="1" customWidth="1"/>
    <col min="11524" max="11524" width="8.36328125" style="11" customWidth="1"/>
    <col min="11525" max="11525" width="11.1796875" style="11" bestFit="1" customWidth="1"/>
    <col min="11526" max="11526" width="44.1796875" style="11" customWidth="1"/>
    <col min="11527" max="11527" width="23" style="11" customWidth="1"/>
    <col min="11528" max="11528" width="15" style="11" customWidth="1"/>
    <col min="11529" max="11529" width="9.1796875" style="11" customWidth="1"/>
    <col min="11530" max="11530" width="14.453125" style="11" customWidth="1"/>
    <col min="11531" max="11531" width="7.453125" style="11" customWidth="1"/>
    <col min="11532" max="11532" width="10" style="11" customWidth="1"/>
    <col min="11533" max="11533" width="9.453125" style="11" customWidth="1"/>
    <col min="11534" max="11534" width="10.6328125" style="11" customWidth="1"/>
    <col min="11535" max="11535" width="7.453125" style="11" customWidth="1"/>
    <col min="11536" max="11536" width="9.81640625" style="11" customWidth="1"/>
    <col min="11537" max="11540" width="4.6328125" style="11" customWidth="1"/>
    <col min="11541" max="11541" width="7.453125" style="11" customWidth="1"/>
    <col min="11542" max="11542" width="9.453125" style="11" customWidth="1"/>
    <col min="11543" max="11546" width="4.6328125" style="11" customWidth="1"/>
    <col min="11547" max="11547" width="6.6328125" style="11" customWidth="1"/>
    <col min="11548" max="11548" width="8" style="11" customWidth="1"/>
    <col min="11549" max="11549" width="6.6328125" style="11" customWidth="1"/>
    <col min="11550" max="11551" width="8" style="11" customWidth="1"/>
    <col min="11552" max="11559" width="4.6328125" style="11" customWidth="1"/>
    <col min="11560" max="11560" width="23" style="11" customWidth="1"/>
    <col min="11561" max="11562" width="6.6328125" style="11" customWidth="1"/>
    <col min="11563" max="11563" width="9.90625" style="11" bestFit="1" customWidth="1"/>
    <col min="11564" max="11564" width="5.90625" style="11" customWidth="1"/>
    <col min="11565" max="11582" width="3.08984375" style="11" customWidth="1"/>
    <col min="11583" max="11583" width="3" style="11" customWidth="1"/>
    <col min="11584" max="11584" width="3.08984375" style="11" customWidth="1"/>
    <col min="11585" max="11585" width="9" style="11"/>
    <col min="11586" max="11605" width="3" style="11" customWidth="1"/>
    <col min="11606" max="11776" width="9" style="11"/>
    <col min="11777" max="11777" width="9" style="11" customWidth="1"/>
    <col min="11778" max="11778" width="5.36328125" style="11" customWidth="1"/>
    <col min="11779" max="11779" width="0" style="11" hidden="1" customWidth="1"/>
    <col min="11780" max="11780" width="8.36328125" style="11" customWidth="1"/>
    <col min="11781" max="11781" width="11.1796875" style="11" bestFit="1" customWidth="1"/>
    <col min="11782" max="11782" width="44.1796875" style="11" customWidth="1"/>
    <col min="11783" max="11783" width="23" style="11" customWidth="1"/>
    <col min="11784" max="11784" width="15" style="11" customWidth="1"/>
    <col min="11785" max="11785" width="9.1796875" style="11" customWidth="1"/>
    <col min="11786" max="11786" width="14.453125" style="11" customWidth="1"/>
    <col min="11787" max="11787" width="7.453125" style="11" customWidth="1"/>
    <col min="11788" max="11788" width="10" style="11" customWidth="1"/>
    <col min="11789" max="11789" width="9.453125" style="11" customWidth="1"/>
    <col min="11790" max="11790" width="10.6328125" style="11" customWidth="1"/>
    <col min="11791" max="11791" width="7.453125" style="11" customWidth="1"/>
    <col min="11792" max="11792" width="9.81640625" style="11" customWidth="1"/>
    <col min="11793" max="11796" width="4.6328125" style="11" customWidth="1"/>
    <col min="11797" max="11797" width="7.453125" style="11" customWidth="1"/>
    <col min="11798" max="11798" width="9.453125" style="11" customWidth="1"/>
    <col min="11799" max="11802" width="4.6328125" style="11" customWidth="1"/>
    <col min="11803" max="11803" width="6.6328125" style="11" customWidth="1"/>
    <col min="11804" max="11804" width="8" style="11" customWidth="1"/>
    <col min="11805" max="11805" width="6.6328125" style="11" customWidth="1"/>
    <col min="11806" max="11807" width="8" style="11" customWidth="1"/>
    <col min="11808" max="11815" width="4.6328125" style="11" customWidth="1"/>
    <col min="11816" max="11816" width="23" style="11" customWidth="1"/>
    <col min="11817" max="11818" width="6.6328125" style="11" customWidth="1"/>
    <col min="11819" max="11819" width="9.90625" style="11" bestFit="1" customWidth="1"/>
    <col min="11820" max="11820" width="5.90625" style="11" customWidth="1"/>
    <col min="11821" max="11838" width="3.08984375" style="11" customWidth="1"/>
    <col min="11839" max="11839" width="3" style="11" customWidth="1"/>
    <col min="11840" max="11840" width="3.08984375" style="11" customWidth="1"/>
    <col min="11841" max="11841" width="9" style="11"/>
    <col min="11842" max="11861" width="3" style="11" customWidth="1"/>
    <col min="11862" max="12032" width="9" style="11"/>
    <col min="12033" max="12033" width="9" style="11" customWidth="1"/>
    <col min="12034" max="12034" width="5.36328125" style="11" customWidth="1"/>
    <col min="12035" max="12035" width="0" style="11" hidden="1" customWidth="1"/>
    <col min="12036" max="12036" width="8.36328125" style="11" customWidth="1"/>
    <col min="12037" max="12037" width="11.1796875" style="11" bestFit="1" customWidth="1"/>
    <col min="12038" max="12038" width="44.1796875" style="11" customWidth="1"/>
    <col min="12039" max="12039" width="23" style="11" customWidth="1"/>
    <col min="12040" max="12040" width="15" style="11" customWidth="1"/>
    <col min="12041" max="12041" width="9.1796875" style="11" customWidth="1"/>
    <col min="12042" max="12042" width="14.453125" style="11" customWidth="1"/>
    <col min="12043" max="12043" width="7.453125" style="11" customWidth="1"/>
    <col min="12044" max="12044" width="10" style="11" customWidth="1"/>
    <col min="12045" max="12045" width="9.453125" style="11" customWidth="1"/>
    <col min="12046" max="12046" width="10.6328125" style="11" customWidth="1"/>
    <col min="12047" max="12047" width="7.453125" style="11" customWidth="1"/>
    <col min="12048" max="12048" width="9.81640625" style="11" customWidth="1"/>
    <col min="12049" max="12052" width="4.6328125" style="11" customWidth="1"/>
    <col min="12053" max="12053" width="7.453125" style="11" customWidth="1"/>
    <col min="12054" max="12054" width="9.453125" style="11" customWidth="1"/>
    <col min="12055" max="12058" width="4.6328125" style="11" customWidth="1"/>
    <col min="12059" max="12059" width="6.6328125" style="11" customWidth="1"/>
    <col min="12060" max="12060" width="8" style="11" customWidth="1"/>
    <col min="12061" max="12061" width="6.6328125" style="11" customWidth="1"/>
    <col min="12062" max="12063" width="8" style="11" customWidth="1"/>
    <col min="12064" max="12071" width="4.6328125" style="11" customWidth="1"/>
    <col min="12072" max="12072" width="23" style="11" customWidth="1"/>
    <col min="12073" max="12074" width="6.6328125" style="11" customWidth="1"/>
    <col min="12075" max="12075" width="9.90625" style="11" bestFit="1" customWidth="1"/>
    <col min="12076" max="12076" width="5.90625" style="11" customWidth="1"/>
    <col min="12077" max="12094" width="3.08984375" style="11" customWidth="1"/>
    <col min="12095" max="12095" width="3" style="11" customWidth="1"/>
    <col min="12096" max="12096" width="3.08984375" style="11" customWidth="1"/>
    <col min="12097" max="12097" width="9" style="11"/>
    <col min="12098" max="12117" width="3" style="11" customWidth="1"/>
    <col min="12118" max="12288" width="9" style="11"/>
    <col min="12289" max="12289" width="9" style="11" customWidth="1"/>
    <col min="12290" max="12290" width="5.36328125" style="11" customWidth="1"/>
    <col min="12291" max="12291" width="0" style="11" hidden="1" customWidth="1"/>
    <col min="12292" max="12292" width="8.36328125" style="11" customWidth="1"/>
    <col min="12293" max="12293" width="11.1796875" style="11" bestFit="1" customWidth="1"/>
    <col min="12294" max="12294" width="44.1796875" style="11" customWidth="1"/>
    <col min="12295" max="12295" width="23" style="11" customWidth="1"/>
    <col min="12296" max="12296" width="15" style="11" customWidth="1"/>
    <col min="12297" max="12297" width="9.1796875" style="11" customWidth="1"/>
    <col min="12298" max="12298" width="14.453125" style="11" customWidth="1"/>
    <col min="12299" max="12299" width="7.453125" style="11" customWidth="1"/>
    <col min="12300" max="12300" width="10" style="11" customWidth="1"/>
    <col min="12301" max="12301" width="9.453125" style="11" customWidth="1"/>
    <col min="12302" max="12302" width="10.6328125" style="11" customWidth="1"/>
    <col min="12303" max="12303" width="7.453125" style="11" customWidth="1"/>
    <col min="12304" max="12304" width="9.81640625" style="11" customWidth="1"/>
    <col min="12305" max="12308" width="4.6328125" style="11" customWidth="1"/>
    <col min="12309" max="12309" width="7.453125" style="11" customWidth="1"/>
    <col min="12310" max="12310" width="9.453125" style="11" customWidth="1"/>
    <col min="12311" max="12314" width="4.6328125" style="11" customWidth="1"/>
    <col min="12315" max="12315" width="6.6328125" style="11" customWidth="1"/>
    <col min="12316" max="12316" width="8" style="11" customWidth="1"/>
    <col min="12317" max="12317" width="6.6328125" style="11" customWidth="1"/>
    <col min="12318" max="12319" width="8" style="11" customWidth="1"/>
    <col min="12320" max="12327" width="4.6328125" style="11" customWidth="1"/>
    <col min="12328" max="12328" width="23" style="11" customWidth="1"/>
    <col min="12329" max="12330" width="6.6328125" style="11" customWidth="1"/>
    <col min="12331" max="12331" width="9.90625" style="11" bestFit="1" customWidth="1"/>
    <col min="12332" max="12332" width="5.90625" style="11" customWidth="1"/>
    <col min="12333" max="12350" width="3.08984375" style="11" customWidth="1"/>
    <col min="12351" max="12351" width="3" style="11" customWidth="1"/>
    <col min="12352" max="12352" width="3.08984375" style="11" customWidth="1"/>
    <col min="12353" max="12353" width="9" style="11"/>
    <col min="12354" max="12373" width="3" style="11" customWidth="1"/>
    <col min="12374" max="12544" width="9" style="11"/>
    <col min="12545" max="12545" width="9" style="11" customWidth="1"/>
    <col min="12546" max="12546" width="5.36328125" style="11" customWidth="1"/>
    <col min="12547" max="12547" width="0" style="11" hidden="1" customWidth="1"/>
    <col min="12548" max="12548" width="8.36328125" style="11" customWidth="1"/>
    <col min="12549" max="12549" width="11.1796875" style="11" bestFit="1" customWidth="1"/>
    <col min="12550" max="12550" width="44.1796875" style="11" customWidth="1"/>
    <col min="12551" max="12551" width="23" style="11" customWidth="1"/>
    <col min="12552" max="12552" width="15" style="11" customWidth="1"/>
    <col min="12553" max="12553" width="9.1796875" style="11" customWidth="1"/>
    <col min="12554" max="12554" width="14.453125" style="11" customWidth="1"/>
    <col min="12555" max="12555" width="7.453125" style="11" customWidth="1"/>
    <col min="12556" max="12556" width="10" style="11" customWidth="1"/>
    <col min="12557" max="12557" width="9.453125" style="11" customWidth="1"/>
    <col min="12558" max="12558" width="10.6328125" style="11" customWidth="1"/>
    <col min="12559" max="12559" width="7.453125" style="11" customWidth="1"/>
    <col min="12560" max="12560" width="9.81640625" style="11" customWidth="1"/>
    <col min="12561" max="12564" width="4.6328125" style="11" customWidth="1"/>
    <col min="12565" max="12565" width="7.453125" style="11" customWidth="1"/>
    <col min="12566" max="12566" width="9.453125" style="11" customWidth="1"/>
    <col min="12567" max="12570" width="4.6328125" style="11" customWidth="1"/>
    <col min="12571" max="12571" width="6.6328125" style="11" customWidth="1"/>
    <col min="12572" max="12572" width="8" style="11" customWidth="1"/>
    <col min="12573" max="12573" width="6.6328125" style="11" customWidth="1"/>
    <col min="12574" max="12575" width="8" style="11" customWidth="1"/>
    <col min="12576" max="12583" width="4.6328125" style="11" customWidth="1"/>
    <col min="12584" max="12584" width="23" style="11" customWidth="1"/>
    <col min="12585" max="12586" width="6.6328125" style="11" customWidth="1"/>
    <col min="12587" max="12587" width="9.90625" style="11" bestFit="1" customWidth="1"/>
    <col min="12588" max="12588" width="5.90625" style="11" customWidth="1"/>
    <col min="12589" max="12606" width="3.08984375" style="11" customWidth="1"/>
    <col min="12607" max="12607" width="3" style="11" customWidth="1"/>
    <col min="12608" max="12608" width="3.08984375" style="11" customWidth="1"/>
    <col min="12609" max="12609" width="9" style="11"/>
    <col min="12610" max="12629" width="3" style="11" customWidth="1"/>
    <col min="12630" max="12800" width="9" style="11"/>
    <col min="12801" max="12801" width="9" style="11" customWidth="1"/>
    <col min="12802" max="12802" width="5.36328125" style="11" customWidth="1"/>
    <col min="12803" max="12803" width="0" style="11" hidden="1" customWidth="1"/>
    <col min="12804" max="12804" width="8.36328125" style="11" customWidth="1"/>
    <col min="12805" max="12805" width="11.1796875" style="11" bestFit="1" customWidth="1"/>
    <col min="12806" max="12806" width="44.1796875" style="11" customWidth="1"/>
    <col min="12807" max="12807" width="23" style="11" customWidth="1"/>
    <col min="12808" max="12808" width="15" style="11" customWidth="1"/>
    <col min="12809" max="12809" width="9.1796875" style="11" customWidth="1"/>
    <col min="12810" max="12810" width="14.453125" style="11" customWidth="1"/>
    <col min="12811" max="12811" width="7.453125" style="11" customWidth="1"/>
    <col min="12812" max="12812" width="10" style="11" customWidth="1"/>
    <col min="12813" max="12813" width="9.453125" style="11" customWidth="1"/>
    <col min="12814" max="12814" width="10.6328125" style="11" customWidth="1"/>
    <col min="12815" max="12815" width="7.453125" style="11" customWidth="1"/>
    <col min="12816" max="12816" width="9.81640625" style="11" customWidth="1"/>
    <col min="12817" max="12820" width="4.6328125" style="11" customWidth="1"/>
    <col min="12821" max="12821" width="7.453125" style="11" customWidth="1"/>
    <col min="12822" max="12822" width="9.453125" style="11" customWidth="1"/>
    <col min="12823" max="12826" width="4.6328125" style="11" customWidth="1"/>
    <col min="12827" max="12827" width="6.6328125" style="11" customWidth="1"/>
    <col min="12828" max="12828" width="8" style="11" customWidth="1"/>
    <col min="12829" max="12829" width="6.6328125" style="11" customWidth="1"/>
    <col min="12830" max="12831" width="8" style="11" customWidth="1"/>
    <col min="12832" max="12839" width="4.6328125" style="11" customWidth="1"/>
    <col min="12840" max="12840" width="23" style="11" customWidth="1"/>
    <col min="12841" max="12842" width="6.6328125" style="11" customWidth="1"/>
    <col min="12843" max="12843" width="9.90625" style="11" bestFit="1" customWidth="1"/>
    <col min="12844" max="12844" width="5.90625" style="11" customWidth="1"/>
    <col min="12845" max="12862" width="3.08984375" style="11" customWidth="1"/>
    <col min="12863" max="12863" width="3" style="11" customWidth="1"/>
    <col min="12864" max="12864" width="3.08984375" style="11" customWidth="1"/>
    <col min="12865" max="12865" width="9" style="11"/>
    <col min="12866" max="12885" width="3" style="11" customWidth="1"/>
    <col min="12886" max="13056" width="9" style="11"/>
    <col min="13057" max="13057" width="9" style="11" customWidth="1"/>
    <col min="13058" max="13058" width="5.36328125" style="11" customWidth="1"/>
    <col min="13059" max="13059" width="0" style="11" hidden="1" customWidth="1"/>
    <col min="13060" max="13060" width="8.36328125" style="11" customWidth="1"/>
    <col min="13061" max="13061" width="11.1796875" style="11" bestFit="1" customWidth="1"/>
    <col min="13062" max="13062" width="44.1796875" style="11" customWidth="1"/>
    <col min="13063" max="13063" width="23" style="11" customWidth="1"/>
    <col min="13064" max="13064" width="15" style="11" customWidth="1"/>
    <col min="13065" max="13065" width="9.1796875" style="11" customWidth="1"/>
    <col min="13066" max="13066" width="14.453125" style="11" customWidth="1"/>
    <col min="13067" max="13067" width="7.453125" style="11" customWidth="1"/>
    <col min="13068" max="13068" width="10" style="11" customWidth="1"/>
    <col min="13069" max="13069" width="9.453125" style="11" customWidth="1"/>
    <col min="13070" max="13070" width="10.6328125" style="11" customWidth="1"/>
    <col min="13071" max="13071" width="7.453125" style="11" customWidth="1"/>
    <col min="13072" max="13072" width="9.81640625" style="11" customWidth="1"/>
    <col min="13073" max="13076" width="4.6328125" style="11" customWidth="1"/>
    <col min="13077" max="13077" width="7.453125" style="11" customWidth="1"/>
    <col min="13078" max="13078" width="9.453125" style="11" customWidth="1"/>
    <col min="13079" max="13082" width="4.6328125" style="11" customWidth="1"/>
    <col min="13083" max="13083" width="6.6328125" style="11" customWidth="1"/>
    <col min="13084" max="13084" width="8" style="11" customWidth="1"/>
    <col min="13085" max="13085" width="6.6328125" style="11" customWidth="1"/>
    <col min="13086" max="13087" width="8" style="11" customWidth="1"/>
    <col min="13088" max="13095" width="4.6328125" style="11" customWidth="1"/>
    <col min="13096" max="13096" width="23" style="11" customWidth="1"/>
    <col min="13097" max="13098" width="6.6328125" style="11" customWidth="1"/>
    <col min="13099" max="13099" width="9.90625" style="11" bestFit="1" customWidth="1"/>
    <col min="13100" max="13100" width="5.90625" style="11" customWidth="1"/>
    <col min="13101" max="13118" width="3.08984375" style="11" customWidth="1"/>
    <col min="13119" max="13119" width="3" style="11" customWidth="1"/>
    <col min="13120" max="13120" width="3.08984375" style="11" customWidth="1"/>
    <col min="13121" max="13121" width="9" style="11"/>
    <col min="13122" max="13141" width="3" style="11" customWidth="1"/>
    <col min="13142" max="13312" width="9" style="11"/>
    <col min="13313" max="13313" width="9" style="11" customWidth="1"/>
    <col min="13314" max="13314" width="5.36328125" style="11" customWidth="1"/>
    <col min="13315" max="13315" width="0" style="11" hidden="1" customWidth="1"/>
    <col min="13316" max="13316" width="8.36328125" style="11" customWidth="1"/>
    <col min="13317" max="13317" width="11.1796875" style="11" bestFit="1" customWidth="1"/>
    <col min="13318" max="13318" width="44.1796875" style="11" customWidth="1"/>
    <col min="13319" max="13319" width="23" style="11" customWidth="1"/>
    <col min="13320" max="13320" width="15" style="11" customWidth="1"/>
    <col min="13321" max="13321" width="9.1796875" style="11" customWidth="1"/>
    <col min="13322" max="13322" width="14.453125" style="11" customWidth="1"/>
    <col min="13323" max="13323" width="7.453125" style="11" customWidth="1"/>
    <col min="13324" max="13324" width="10" style="11" customWidth="1"/>
    <col min="13325" max="13325" width="9.453125" style="11" customWidth="1"/>
    <col min="13326" max="13326" width="10.6328125" style="11" customWidth="1"/>
    <col min="13327" max="13327" width="7.453125" style="11" customWidth="1"/>
    <col min="13328" max="13328" width="9.81640625" style="11" customWidth="1"/>
    <col min="13329" max="13332" width="4.6328125" style="11" customWidth="1"/>
    <col min="13333" max="13333" width="7.453125" style="11" customWidth="1"/>
    <col min="13334" max="13334" width="9.453125" style="11" customWidth="1"/>
    <col min="13335" max="13338" width="4.6328125" style="11" customWidth="1"/>
    <col min="13339" max="13339" width="6.6328125" style="11" customWidth="1"/>
    <col min="13340" max="13340" width="8" style="11" customWidth="1"/>
    <col min="13341" max="13341" width="6.6328125" style="11" customWidth="1"/>
    <col min="13342" max="13343" width="8" style="11" customWidth="1"/>
    <col min="13344" max="13351" width="4.6328125" style="11" customWidth="1"/>
    <col min="13352" max="13352" width="23" style="11" customWidth="1"/>
    <col min="13353" max="13354" width="6.6328125" style="11" customWidth="1"/>
    <col min="13355" max="13355" width="9.90625" style="11" bestFit="1" customWidth="1"/>
    <col min="13356" max="13356" width="5.90625" style="11" customWidth="1"/>
    <col min="13357" max="13374" width="3.08984375" style="11" customWidth="1"/>
    <col min="13375" max="13375" width="3" style="11" customWidth="1"/>
    <col min="13376" max="13376" width="3.08984375" style="11" customWidth="1"/>
    <col min="13377" max="13377" width="9" style="11"/>
    <col min="13378" max="13397" width="3" style="11" customWidth="1"/>
    <col min="13398" max="13568" width="9" style="11"/>
    <col min="13569" max="13569" width="9" style="11" customWidth="1"/>
    <col min="13570" max="13570" width="5.36328125" style="11" customWidth="1"/>
    <col min="13571" max="13571" width="0" style="11" hidden="1" customWidth="1"/>
    <col min="13572" max="13572" width="8.36328125" style="11" customWidth="1"/>
    <col min="13573" max="13573" width="11.1796875" style="11" bestFit="1" customWidth="1"/>
    <col min="13574" max="13574" width="44.1796875" style="11" customWidth="1"/>
    <col min="13575" max="13575" width="23" style="11" customWidth="1"/>
    <col min="13576" max="13576" width="15" style="11" customWidth="1"/>
    <col min="13577" max="13577" width="9.1796875" style="11" customWidth="1"/>
    <col min="13578" max="13578" width="14.453125" style="11" customWidth="1"/>
    <col min="13579" max="13579" width="7.453125" style="11" customWidth="1"/>
    <col min="13580" max="13580" width="10" style="11" customWidth="1"/>
    <col min="13581" max="13581" width="9.453125" style="11" customWidth="1"/>
    <col min="13582" max="13582" width="10.6328125" style="11" customWidth="1"/>
    <col min="13583" max="13583" width="7.453125" style="11" customWidth="1"/>
    <col min="13584" max="13584" width="9.81640625" style="11" customWidth="1"/>
    <col min="13585" max="13588" width="4.6328125" style="11" customWidth="1"/>
    <col min="13589" max="13589" width="7.453125" style="11" customWidth="1"/>
    <col min="13590" max="13590" width="9.453125" style="11" customWidth="1"/>
    <col min="13591" max="13594" width="4.6328125" style="11" customWidth="1"/>
    <col min="13595" max="13595" width="6.6328125" style="11" customWidth="1"/>
    <col min="13596" max="13596" width="8" style="11" customWidth="1"/>
    <col min="13597" max="13597" width="6.6328125" style="11" customWidth="1"/>
    <col min="13598" max="13599" width="8" style="11" customWidth="1"/>
    <col min="13600" max="13607" width="4.6328125" style="11" customWidth="1"/>
    <col min="13608" max="13608" width="23" style="11" customWidth="1"/>
    <col min="13609" max="13610" width="6.6328125" style="11" customWidth="1"/>
    <col min="13611" max="13611" width="9.90625" style="11" bestFit="1" customWidth="1"/>
    <col min="13612" max="13612" width="5.90625" style="11" customWidth="1"/>
    <col min="13613" max="13630" width="3.08984375" style="11" customWidth="1"/>
    <col min="13631" max="13631" width="3" style="11" customWidth="1"/>
    <col min="13632" max="13632" width="3.08984375" style="11" customWidth="1"/>
    <col min="13633" max="13633" width="9" style="11"/>
    <col min="13634" max="13653" width="3" style="11" customWidth="1"/>
    <col min="13654" max="13824" width="9" style="11"/>
    <col min="13825" max="13825" width="9" style="11" customWidth="1"/>
    <col min="13826" max="13826" width="5.36328125" style="11" customWidth="1"/>
    <col min="13827" max="13827" width="0" style="11" hidden="1" customWidth="1"/>
    <col min="13828" max="13828" width="8.36328125" style="11" customWidth="1"/>
    <col min="13829" max="13829" width="11.1796875" style="11" bestFit="1" customWidth="1"/>
    <col min="13830" max="13830" width="44.1796875" style="11" customWidth="1"/>
    <col min="13831" max="13831" width="23" style="11" customWidth="1"/>
    <col min="13832" max="13832" width="15" style="11" customWidth="1"/>
    <col min="13833" max="13833" width="9.1796875" style="11" customWidth="1"/>
    <col min="13834" max="13834" width="14.453125" style="11" customWidth="1"/>
    <col min="13835" max="13835" width="7.453125" style="11" customWidth="1"/>
    <col min="13836" max="13836" width="10" style="11" customWidth="1"/>
    <col min="13837" max="13837" width="9.453125" style="11" customWidth="1"/>
    <col min="13838" max="13838" width="10.6328125" style="11" customWidth="1"/>
    <col min="13839" max="13839" width="7.453125" style="11" customWidth="1"/>
    <col min="13840" max="13840" width="9.81640625" style="11" customWidth="1"/>
    <col min="13841" max="13844" width="4.6328125" style="11" customWidth="1"/>
    <col min="13845" max="13845" width="7.453125" style="11" customWidth="1"/>
    <col min="13846" max="13846" width="9.453125" style="11" customWidth="1"/>
    <col min="13847" max="13850" width="4.6328125" style="11" customWidth="1"/>
    <col min="13851" max="13851" width="6.6328125" style="11" customWidth="1"/>
    <col min="13852" max="13852" width="8" style="11" customWidth="1"/>
    <col min="13853" max="13853" width="6.6328125" style="11" customWidth="1"/>
    <col min="13854" max="13855" width="8" style="11" customWidth="1"/>
    <col min="13856" max="13863" width="4.6328125" style="11" customWidth="1"/>
    <col min="13864" max="13864" width="23" style="11" customWidth="1"/>
    <col min="13865" max="13866" width="6.6328125" style="11" customWidth="1"/>
    <col min="13867" max="13867" width="9.90625" style="11" bestFit="1" customWidth="1"/>
    <col min="13868" max="13868" width="5.90625" style="11" customWidth="1"/>
    <col min="13869" max="13886" width="3.08984375" style="11" customWidth="1"/>
    <col min="13887" max="13887" width="3" style="11" customWidth="1"/>
    <col min="13888" max="13888" width="3.08984375" style="11" customWidth="1"/>
    <col min="13889" max="13889" width="9" style="11"/>
    <col min="13890" max="13909" width="3" style="11" customWidth="1"/>
    <col min="13910" max="14080" width="9" style="11"/>
    <col min="14081" max="14081" width="9" style="11" customWidth="1"/>
    <col min="14082" max="14082" width="5.36328125" style="11" customWidth="1"/>
    <col min="14083" max="14083" width="0" style="11" hidden="1" customWidth="1"/>
    <col min="14084" max="14084" width="8.36328125" style="11" customWidth="1"/>
    <col min="14085" max="14085" width="11.1796875" style="11" bestFit="1" customWidth="1"/>
    <col min="14086" max="14086" width="44.1796875" style="11" customWidth="1"/>
    <col min="14087" max="14087" width="23" style="11" customWidth="1"/>
    <col min="14088" max="14088" width="15" style="11" customWidth="1"/>
    <col min="14089" max="14089" width="9.1796875" style="11" customWidth="1"/>
    <col min="14090" max="14090" width="14.453125" style="11" customWidth="1"/>
    <col min="14091" max="14091" width="7.453125" style="11" customWidth="1"/>
    <col min="14092" max="14092" width="10" style="11" customWidth="1"/>
    <col min="14093" max="14093" width="9.453125" style="11" customWidth="1"/>
    <col min="14094" max="14094" width="10.6328125" style="11" customWidth="1"/>
    <col min="14095" max="14095" width="7.453125" style="11" customWidth="1"/>
    <col min="14096" max="14096" width="9.81640625" style="11" customWidth="1"/>
    <col min="14097" max="14100" width="4.6328125" style="11" customWidth="1"/>
    <col min="14101" max="14101" width="7.453125" style="11" customWidth="1"/>
    <col min="14102" max="14102" width="9.453125" style="11" customWidth="1"/>
    <col min="14103" max="14106" width="4.6328125" style="11" customWidth="1"/>
    <col min="14107" max="14107" width="6.6328125" style="11" customWidth="1"/>
    <col min="14108" max="14108" width="8" style="11" customWidth="1"/>
    <col min="14109" max="14109" width="6.6328125" style="11" customWidth="1"/>
    <col min="14110" max="14111" width="8" style="11" customWidth="1"/>
    <col min="14112" max="14119" width="4.6328125" style="11" customWidth="1"/>
    <col min="14120" max="14120" width="23" style="11" customWidth="1"/>
    <col min="14121" max="14122" width="6.6328125" style="11" customWidth="1"/>
    <col min="14123" max="14123" width="9.90625" style="11" bestFit="1" customWidth="1"/>
    <col min="14124" max="14124" width="5.90625" style="11" customWidth="1"/>
    <col min="14125" max="14142" width="3.08984375" style="11" customWidth="1"/>
    <col min="14143" max="14143" width="3" style="11" customWidth="1"/>
    <col min="14144" max="14144" width="3.08984375" style="11" customWidth="1"/>
    <col min="14145" max="14145" width="9" style="11"/>
    <col min="14146" max="14165" width="3" style="11" customWidth="1"/>
    <col min="14166" max="14336" width="9" style="11"/>
    <col min="14337" max="14337" width="9" style="11" customWidth="1"/>
    <col min="14338" max="14338" width="5.36328125" style="11" customWidth="1"/>
    <col min="14339" max="14339" width="0" style="11" hidden="1" customWidth="1"/>
    <col min="14340" max="14340" width="8.36328125" style="11" customWidth="1"/>
    <col min="14341" max="14341" width="11.1796875" style="11" bestFit="1" customWidth="1"/>
    <col min="14342" max="14342" width="44.1796875" style="11" customWidth="1"/>
    <col min="14343" max="14343" width="23" style="11" customWidth="1"/>
    <col min="14344" max="14344" width="15" style="11" customWidth="1"/>
    <col min="14345" max="14345" width="9.1796875" style="11" customWidth="1"/>
    <col min="14346" max="14346" width="14.453125" style="11" customWidth="1"/>
    <col min="14347" max="14347" width="7.453125" style="11" customWidth="1"/>
    <col min="14348" max="14348" width="10" style="11" customWidth="1"/>
    <col min="14349" max="14349" width="9.453125" style="11" customWidth="1"/>
    <col min="14350" max="14350" width="10.6328125" style="11" customWidth="1"/>
    <col min="14351" max="14351" width="7.453125" style="11" customWidth="1"/>
    <col min="14352" max="14352" width="9.81640625" style="11" customWidth="1"/>
    <col min="14353" max="14356" width="4.6328125" style="11" customWidth="1"/>
    <col min="14357" max="14357" width="7.453125" style="11" customWidth="1"/>
    <col min="14358" max="14358" width="9.453125" style="11" customWidth="1"/>
    <col min="14359" max="14362" width="4.6328125" style="11" customWidth="1"/>
    <col min="14363" max="14363" width="6.6328125" style="11" customWidth="1"/>
    <col min="14364" max="14364" width="8" style="11" customWidth="1"/>
    <col min="14365" max="14365" width="6.6328125" style="11" customWidth="1"/>
    <col min="14366" max="14367" width="8" style="11" customWidth="1"/>
    <col min="14368" max="14375" width="4.6328125" style="11" customWidth="1"/>
    <col min="14376" max="14376" width="23" style="11" customWidth="1"/>
    <col min="14377" max="14378" width="6.6328125" style="11" customWidth="1"/>
    <col min="14379" max="14379" width="9.90625" style="11" bestFit="1" customWidth="1"/>
    <col min="14380" max="14380" width="5.90625" style="11" customWidth="1"/>
    <col min="14381" max="14398" width="3.08984375" style="11" customWidth="1"/>
    <col min="14399" max="14399" width="3" style="11" customWidth="1"/>
    <col min="14400" max="14400" width="3.08984375" style="11" customWidth="1"/>
    <col min="14401" max="14401" width="9" style="11"/>
    <col min="14402" max="14421" width="3" style="11" customWidth="1"/>
    <col min="14422" max="14592" width="9" style="11"/>
    <col min="14593" max="14593" width="9" style="11" customWidth="1"/>
    <col min="14594" max="14594" width="5.36328125" style="11" customWidth="1"/>
    <col min="14595" max="14595" width="0" style="11" hidden="1" customWidth="1"/>
    <col min="14596" max="14596" width="8.36328125" style="11" customWidth="1"/>
    <col min="14597" max="14597" width="11.1796875" style="11" bestFit="1" customWidth="1"/>
    <col min="14598" max="14598" width="44.1796875" style="11" customWidth="1"/>
    <col min="14599" max="14599" width="23" style="11" customWidth="1"/>
    <col min="14600" max="14600" width="15" style="11" customWidth="1"/>
    <col min="14601" max="14601" width="9.1796875" style="11" customWidth="1"/>
    <col min="14602" max="14602" width="14.453125" style="11" customWidth="1"/>
    <col min="14603" max="14603" width="7.453125" style="11" customWidth="1"/>
    <col min="14604" max="14604" width="10" style="11" customWidth="1"/>
    <col min="14605" max="14605" width="9.453125" style="11" customWidth="1"/>
    <col min="14606" max="14606" width="10.6328125" style="11" customWidth="1"/>
    <col min="14607" max="14607" width="7.453125" style="11" customWidth="1"/>
    <col min="14608" max="14608" width="9.81640625" style="11" customWidth="1"/>
    <col min="14609" max="14612" width="4.6328125" style="11" customWidth="1"/>
    <col min="14613" max="14613" width="7.453125" style="11" customWidth="1"/>
    <col min="14614" max="14614" width="9.453125" style="11" customWidth="1"/>
    <col min="14615" max="14618" width="4.6328125" style="11" customWidth="1"/>
    <col min="14619" max="14619" width="6.6328125" style="11" customWidth="1"/>
    <col min="14620" max="14620" width="8" style="11" customWidth="1"/>
    <col min="14621" max="14621" width="6.6328125" style="11" customWidth="1"/>
    <col min="14622" max="14623" width="8" style="11" customWidth="1"/>
    <col min="14624" max="14631" width="4.6328125" style="11" customWidth="1"/>
    <col min="14632" max="14632" width="23" style="11" customWidth="1"/>
    <col min="14633" max="14634" width="6.6328125" style="11" customWidth="1"/>
    <col min="14635" max="14635" width="9.90625" style="11" bestFit="1" customWidth="1"/>
    <col min="14636" max="14636" width="5.90625" style="11" customWidth="1"/>
    <col min="14637" max="14654" width="3.08984375" style="11" customWidth="1"/>
    <col min="14655" max="14655" width="3" style="11" customWidth="1"/>
    <col min="14656" max="14656" width="3.08984375" style="11" customWidth="1"/>
    <col min="14657" max="14657" width="9" style="11"/>
    <col min="14658" max="14677" width="3" style="11" customWidth="1"/>
    <col min="14678" max="14848" width="9" style="11"/>
    <col min="14849" max="14849" width="9" style="11" customWidth="1"/>
    <col min="14850" max="14850" width="5.36328125" style="11" customWidth="1"/>
    <col min="14851" max="14851" width="0" style="11" hidden="1" customWidth="1"/>
    <col min="14852" max="14852" width="8.36328125" style="11" customWidth="1"/>
    <col min="14853" max="14853" width="11.1796875" style="11" bestFit="1" customWidth="1"/>
    <col min="14854" max="14854" width="44.1796875" style="11" customWidth="1"/>
    <col min="14855" max="14855" width="23" style="11" customWidth="1"/>
    <col min="14856" max="14856" width="15" style="11" customWidth="1"/>
    <col min="14857" max="14857" width="9.1796875" style="11" customWidth="1"/>
    <col min="14858" max="14858" width="14.453125" style="11" customWidth="1"/>
    <col min="14859" max="14859" width="7.453125" style="11" customWidth="1"/>
    <col min="14860" max="14860" width="10" style="11" customWidth="1"/>
    <col min="14861" max="14861" width="9.453125" style="11" customWidth="1"/>
    <col min="14862" max="14862" width="10.6328125" style="11" customWidth="1"/>
    <col min="14863" max="14863" width="7.453125" style="11" customWidth="1"/>
    <col min="14864" max="14864" width="9.81640625" style="11" customWidth="1"/>
    <col min="14865" max="14868" width="4.6328125" style="11" customWidth="1"/>
    <col min="14869" max="14869" width="7.453125" style="11" customWidth="1"/>
    <col min="14870" max="14870" width="9.453125" style="11" customWidth="1"/>
    <col min="14871" max="14874" width="4.6328125" style="11" customWidth="1"/>
    <col min="14875" max="14875" width="6.6328125" style="11" customWidth="1"/>
    <col min="14876" max="14876" width="8" style="11" customWidth="1"/>
    <col min="14877" max="14877" width="6.6328125" style="11" customWidth="1"/>
    <col min="14878" max="14879" width="8" style="11" customWidth="1"/>
    <col min="14880" max="14887" width="4.6328125" style="11" customWidth="1"/>
    <col min="14888" max="14888" width="23" style="11" customWidth="1"/>
    <col min="14889" max="14890" width="6.6328125" style="11" customWidth="1"/>
    <col min="14891" max="14891" width="9.90625" style="11" bestFit="1" customWidth="1"/>
    <col min="14892" max="14892" width="5.90625" style="11" customWidth="1"/>
    <col min="14893" max="14910" width="3.08984375" style="11" customWidth="1"/>
    <col min="14911" max="14911" width="3" style="11" customWidth="1"/>
    <col min="14912" max="14912" width="3.08984375" style="11" customWidth="1"/>
    <col min="14913" max="14913" width="9" style="11"/>
    <col min="14914" max="14933" width="3" style="11" customWidth="1"/>
    <col min="14934" max="15104" width="9" style="11"/>
    <col min="15105" max="15105" width="9" style="11" customWidth="1"/>
    <col min="15106" max="15106" width="5.36328125" style="11" customWidth="1"/>
    <col min="15107" max="15107" width="0" style="11" hidden="1" customWidth="1"/>
    <col min="15108" max="15108" width="8.36328125" style="11" customWidth="1"/>
    <col min="15109" max="15109" width="11.1796875" style="11" bestFit="1" customWidth="1"/>
    <col min="15110" max="15110" width="44.1796875" style="11" customWidth="1"/>
    <col min="15111" max="15111" width="23" style="11" customWidth="1"/>
    <col min="15112" max="15112" width="15" style="11" customWidth="1"/>
    <col min="15113" max="15113" width="9.1796875" style="11" customWidth="1"/>
    <col min="15114" max="15114" width="14.453125" style="11" customWidth="1"/>
    <col min="15115" max="15115" width="7.453125" style="11" customWidth="1"/>
    <col min="15116" max="15116" width="10" style="11" customWidth="1"/>
    <col min="15117" max="15117" width="9.453125" style="11" customWidth="1"/>
    <col min="15118" max="15118" width="10.6328125" style="11" customWidth="1"/>
    <col min="15119" max="15119" width="7.453125" style="11" customWidth="1"/>
    <col min="15120" max="15120" width="9.81640625" style="11" customWidth="1"/>
    <col min="15121" max="15124" width="4.6328125" style="11" customWidth="1"/>
    <col min="15125" max="15125" width="7.453125" style="11" customWidth="1"/>
    <col min="15126" max="15126" width="9.453125" style="11" customWidth="1"/>
    <col min="15127" max="15130" width="4.6328125" style="11" customWidth="1"/>
    <col min="15131" max="15131" width="6.6328125" style="11" customWidth="1"/>
    <col min="15132" max="15132" width="8" style="11" customWidth="1"/>
    <col min="15133" max="15133" width="6.6328125" style="11" customWidth="1"/>
    <col min="15134" max="15135" width="8" style="11" customWidth="1"/>
    <col min="15136" max="15143" width="4.6328125" style="11" customWidth="1"/>
    <col min="15144" max="15144" width="23" style="11" customWidth="1"/>
    <col min="15145" max="15146" width="6.6328125" style="11" customWidth="1"/>
    <col min="15147" max="15147" width="9.90625" style="11" bestFit="1" customWidth="1"/>
    <col min="15148" max="15148" width="5.90625" style="11" customWidth="1"/>
    <col min="15149" max="15166" width="3.08984375" style="11" customWidth="1"/>
    <col min="15167" max="15167" width="3" style="11" customWidth="1"/>
    <col min="15168" max="15168" width="3.08984375" style="11" customWidth="1"/>
    <col min="15169" max="15169" width="9" style="11"/>
    <col min="15170" max="15189" width="3" style="11" customWidth="1"/>
    <col min="15190" max="15360" width="9" style="11"/>
    <col min="15361" max="15361" width="9" style="11" customWidth="1"/>
    <col min="15362" max="15362" width="5.36328125" style="11" customWidth="1"/>
    <col min="15363" max="15363" width="0" style="11" hidden="1" customWidth="1"/>
    <col min="15364" max="15364" width="8.36328125" style="11" customWidth="1"/>
    <col min="15365" max="15365" width="11.1796875" style="11" bestFit="1" customWidth="1"/>
    <col min="15366" max="15366" width="44.1796875" style="11" customWidth="1"/>
    <col min="15367" max="15367" width="23" style="11" customWidth="1"/>
    <col min="15368" max="15368" width="15" style="11" customWidth="1"/>
    <col min="15369" max="15369" width="9.1796875" style="11" customWidth="1"/>
    <col min="15370" max="15370" width="14.453125" style="11" customWidth="1"/>
    <col min="15371" max="15371" width="7.453125" style="11" customWidth="1"/>
    <col min="15372" max="15372" width="10" style="11" customWidth="1"/>
    <col min="15373" max="15373" width="9.453125" style="11" customWidth="1"/>
    <col min="15374" max="15374" width="10.6328125" style="11" customWidth="1"/>
    <col min="15375" max="15375" width="7.453125" style="11" customWidth="1"/>
    <col min="15376" max="15376" width="9.81640625" style="11" customWidth="1"/>
    <col min="15377" max="15380" width="4.6328125" style="11" customWidth="1"/>
    <col min="15381" max="15381" width="7.453125" style="11" customWidth="1"/>
    <col min="15382" max="15382" width="9.453125" style="11" customWidth="1"/>
    <col min="15383" max="15386" width="4.6328125" style="11" customWidth="1"/>
    <col min="15387" max="15387" width="6.6328125" style="11" customWidth="1"/>
    <col min="15388" max="15388" width="8" style="11" customWidth="1"/>
    <col min="15389" max="15389" width="6.6328125" style="11" customWidth="1"/>
    <col min="15390" max="15391" width="8" style="11" customWidth="1"/>
    <col min="15392" max="15399" width="4.6328125" style="11" customWidth="1"/>
    <col min="15400" max="15400" width="23" style="11" customWidth="1"/>
    <col min="15401" max="15402" width="6.6328125" style="11" customWidth="1"/>
    <col min="15403" max="15403" width="9.90625" style="11" bestFit="1" customWidth="1"/>
    <col min="15404" max="15404" width="5.90625" style="11" customWidth="1"/>
    <col min="15405" max="15422" width="3.08984375" style="11" customWidth="1"/>
    <col min="15423" max="15423" width="3" style="11" customWidth="1"/>
    <col min="15424" max="15424" width="3.08984375" style="11" customWidth="1"/>
    <col min="15425" max="15425" width="9" style="11"/>
    <col min="15426" max="15445" width="3" style="11" customWidth="1"/>
    <col min="15446" max="15616" width="9" style="11"/>
    <col min="15617" max="15617" width="9" style="11" customWidth="1"/>
    <col min="15618" max="15618" width="5.36328125" style="11" customWidth="1"/>
    <col min="15619" max="15619" width="0" style="11" hidden="1" customWidth="1"/>
    <col min="15620" max="15620" width="8.36328125" style="11" customWidth="1"/>
    <col min="15621" max="15621" width="11.1796875" style="11" bestFit="1" customWidth="1"/>
    <col min="15622" max="15622" width="44.1796875" style="11" customWidth="1"/>
    <col min="15623" max="15623" width="23" style="11" customWidth="1"/>
    <col min="15624" max="15624" width="15" style="11" customWidth="1"/>
    <col min="15625" max="15625" width="9.1796875" style="11" customWidth="1"/>
    <col min="15626" max="15626" width="14.453125" style="11" customWidth="1"/>
    <col min="15627" max="15627" width="7.453125" style="11" customWidth="1"/>
    <col min="15628" max="15628" width="10" style="11" customWidth="1"/>
    <col min="15629" max="15629" width="9.453125" style="11" customWidth="1"/>
    <col min="15630" max="15630" width="10.6328125" style="11" customWidth="1"/>
    <col min="15631" max="15631" width="7.453125" style="11" customWidth="1"/>
    <col min="15632" max="15632" width="9.81640625" style="11" customWidth="1"/>
    <col min="15633" max="15636" width="4.6328125" style="11" customWidth="1"/>
    <col min="15637" max="15637" width="7.453125" style="11" customWidth="1"/>
    <col min="15638" max="15638" width="9.453125" style="11" customWidth="1"/>
    <col min="15639" max="15642" width="4.6328125" style="11" customWidth="1"/>
    <col min="15643" max="15643" width="6.6328125" style="11" customWidth="1"/>
    <col min="15644" max="15644" width="8" style="11" customWidth="1"/>
    <col min="15645" max="15645" width="6.6328125" style="11" customWidth="1"/>
    <col min="15646" max="15647" width="8" style="11" customWidth="1"/>
    <col min="15648" max="15655" width="4.6328125" style="11" customWidth="1"/>
    <col min="15656" max="15656" width="23" style="11" customWidth="1"/>
    <col min="15657" max="15658" width="6.6328125" style="11" customWidth="1"/>
    <col min="15659" max="15659" width="9.90625" style="11" bestFit="1" customWidth="1"/>
    <col min="15660" max="15660" width="5.90625" style="11" customWidth="1"/>
    <col min="15661" max="15678" width="3.08984375" style="11" customWidth="1"/>
    <col min="15679" max="15679" width="3" style="11" customWidth="1"/>
    <col min="15680" max="15680" width="3.08984375" style="11" customWidth="1"/>
    <col min="15681" max="15681" width="9" style="11"/>
    <col min="15682" max="15701" width="3" style="11" customWidth="1"/>
    <col min="15702" max="15872" width="9" style="11"/>
    <col min="15873" max="15873" width="9" style="11" customWidth="1"/>
    <col min="15874" max="15874" width="5.36328125" style="11" customWidth="1"/>
    <col min="15875" max="15875" width="0" style="11" hidden="1" customWidth="1"/>
    <col min="15876" max="15876" width="8.36328125" style="11" customWidth="1"/>
    <col min="15877" max="15877" width="11.1796875" style="11" bestFit="1" customWidth="1"/>
    <col min="15878" max="15878" width="44.1796875" style="11" customWidth="1"/>
    <col min="15879" max="15879" width="23" style="11" customWidth="1"/>
    <col min="15880" max="15880" width="15" style="11" customWidth="1"/>
    <col min="15881" max="15881" width="9.1796875" style="11" customWidth="1"/>
    <col min="15882" max="15882" width="14.453125" style="11" customWidth="1"/>
    <col min="15883" max="15883" width="7.453125" style="11" customWidth="1"/>
    <col min="15884" max="15884" width="10" style="11" customWidth="1"/>
    <col min="15885" max="15885" width="9.453125" style="11" customWidth="1"/>
    <col min="15886" max="15886" width="10.6328125" style="11" customWidth="1"/>
    <col min="15887" max="15887" width="7.453125" style="11" customWidth="1"/>
    <col min="15888" max="15888" width="9.81640625" style="11" customWidth="1"/>
    <col min="15889" max="15892" width="4.6328125" style="11" customWidth="1"/>
    <col min="15893" max="15893" width="7.453125" style="11" customWidth="1"/>
    <col min="15894" max="15894" width="9.453125" style="11" customWidth="1"/>
    <col min="15895" max="15898" width="4.6328125" style="11" customWidth="1"/>
    <col min="15899" max="15899" width="6.6328125" style="11" customWidth="1"/>
    <col min="15900" max="15900" width="8" style="11" customWidth="1"/>
    <col min="15901" max="15901" width="6.6328125" style="11" customWidth="1"/>
    <col min="15902" max="15903" width="8" style="11" customWidth="1"/>
    <col min="15904" max="15911" width="4.6328125" style="11" customWidth="1"/>
    <col min="15912" max="15912" width="23" style="11" customWidth="1"/>
    <col min="15913" max="15914" width="6.6328125" style="11" customWidth="1"/>
    <col min="15915" max="15915" width="9.90625" style="11" bestFit="1" customWidth="1"/>
    <col min="15916" max="15916" width="5.90625" style="11" customWidth="1"/>
    <col min="15917" max="15934" width="3.08984375" style="11" customWidth="1"/>
    <col min="15935" max="15935" width="3" style="11" customWidth="1"/>
    <col min="15936" max="15936" width="3.08984375" style="11" customWidth="1"/>
    <col min="15937" max="15937" width="9" style="11"/>
    <col min="15938" max="15957" width="3" style="11" customWidth="1"/>
    <col min="15958" max="16128" width="9" style="11"/>
    <col min="16129" max="16129" width="9" style="11" customWidth="1"/>
    <col min="16130" max="16130" width="5.36328125" style="11" customWidth="1"/>
    <col min="16131" max="16131" width="0" style="11" hidden="1" customWidth="1"/>
    <col min="16132" max="16132" width="8.36328125" style="11" customWidth="1"/>
    <col min="16133" max="16133" width="11.1796875" style="11" bestFit="1" customWidth="1"/>
    <col min="16134" max="16134" width="44.1796875" style="11" customWidth="1"/>
    <col min="16135" max="16135" width="23" style="11" customWidth="1"/>
    <col min="16136" max="16136" width="15" style="11" customWidth="1"/>
    <col min="16137" max="16137" width="9.1796875" style="11" customWidth="1"/>
    <col min="16138" max="16138" width="14.453125" style="11" customWidth="1"/>
    <col min="16139" max="16139" width="7.453125" style="11" customWidth="1"/>
    <col min="16140" max="16140" width="10" style="11" customWidth="1"/>
    <col min="16141" max="16141" width="9.453125" style="11" customWidth="1"/>
    <col min="16142" max="16142" width="10.6328125" style="11" customWidth="1"/>
    <col min="16143" max="16143" width="7.453125" style="11" customWidth="1"/>
    <col min="16144" max="16144" width="9.81640625" style="11" customWidth="1"/>
    <col min="16145" max="16148" width="4.6328125" style="11" customWidth="1"/>
    <col min="16149" max="16149" width="7.453125" style="11" customWidth="1"/>
    <col min="16150" max="16150" width="9.453125" style="11" customWidth="1"/>
    <col min="16151" max="16154" width="4.6328125" style="11" customWidth="1"/>
    <col min="16155" max="16155" width="6.6328125" style="11" customWidth="1"/>
    <col min="16156" max="16156" width="8" style="11" customWidth="1"/>
    <col min="16157" max="16157" width="6.6328125" style="11" customWidth="1"/>
    <col min="16158" max="16159" width="8" style="11" customWidth="1"/>
    <col min="16160" max="16167" width="4.6328125" style="11" customWidth="1"/>
    <col min="16168" max="16168" width="23" style="11" customWidth="1"/>
    <col min="16169" max="16170" width="6.6328125" style="11" customWidth="1"/>
    <col min="16171" max="16171" width="9.90625" style="11" bestFit="1" customWidth="1"/>
    <col min="16172" max="16172" width="5.90625" style="11" customWidth="1"/>
    <col min="16173" max="16190" width="3.08984375" style="11" customWidth="1"/>
    <col min="16191" max="16191" width="3" style="11" customWidth="1"/>
    <col min="16192" max="16192" width="3.08984375" style="11" customWidth="1"/>
    <col min="16193" max="16193" width="9" style="11"/>
    <col min="16194" max="16213" width="3" style="11" customWidth="1"/>
    <col min="16214" max="16384" width="9" style="11"/>
  </cols>
  <sheetData>
    <row r="1" spans="1:43" ht="114.75" customHeight="1">
      <c r="B1" s="57" t="s">
        <v>172</v>
      </c>
      <c r="I1" s="11"/>
      <c r="L1" s="11"/>
    </row>
    <row r="2" spans="1:43" ht="25.5" customHeight="1">
      <c r="B2" s="61"/>
      <c r="C2" s="61"/>
      <c r="D2" s="61"/>
      <c r="E2" s="61"/>
      <c r="F2" s="62"/>
      <c r="G2" s="61"/>
      <c r="H2" s="61"/>
      <c r="I2" s="63"/>
      <c r="J2" s="61"/>
      <c r="K2" s="61"/>
      <c r="L2" s="64"/>
      <c r="M2" s="61"/>
      <c r="N2" s="61"/>
      <c r="O2" s="61"/>
      <c r="P2" s="61"/>
      <c r="Q2" s="61"/>
      <c r="R2" s="61"/>
      <c r="S2" s="61"/>
      <c r="T2" s="61"/>
      <c r="U2" s="61"/>
      <c r="V2" s="64"/>
      <c r="W2" s="61"/>
      <c r="X2" s="61"/>
      <c r="Y2" s="61"/>
      <c r="Z2" s="61"/>
      <c r="AA2" s="65"/>
      <c r="AB2" s="65"/>
      <c r="AC2" s="65"/>
      <c r="AD2" s="65"/>
      <c r="AE2" s="65"/>
      <c r="AF2" s="65"/>
      <c r="AG2" s="65"/>
      <c r="AH2" s="65"/>
      <c r="AI2" s="65"/>
      <c r="AJ2" s="65"/>
      <c r="AK2" s="65"/>
      <c r="AL2" s="65"/>
      <c r="AM2" s="65"/>
      <c r="AN2" s="65"/>
      <c r="AO2" s="65"/>
      <c r="AP2" s="65"/>
      <c r="AQ2" s="61"/>
    </row>
    <row r="3" spans="1:43" ht="21.75" customHeight="1">
      <c r="B3" s="2559" t="s">
        <v>173</v>
      </c>
      <c r="C3" s="2559" t="s">
        <v>174</v>
      </c>
      <c r="D3" s="2559" t="s">
        <v>175</v>
      </c>
      <c r="E3" s="2559" t="s">
        <v>176</v>
      </c>
      <c r="F3" s="2601" t="s">
        <v>157</v>
      </c>
      <c r="G3" s="2601" t="s">
        <v>177</v>
      </c>
      <c r="H3" s="2559" t="s">
        <v>178</v>
      </c>
      <c r="I3" s="2562" t="s">
        <v>179</v>
      </c>
      <c r="J3" s="2565" t="s">
        <v>180</v>
      </c>
      <c r="K3" s="2568" t="s">
        <v>181</v>
      </c>
      <c r="L3" s="2569"/>
      <c r="M3" s="2569"/>
      <c r="N3" s="2569"/>
      <c r="O3" s="2569"/>
      <c r="P3" s="2569"/>
      <c r="Q3" s="2569"/>
      <c r="R3" s="2569"/>
      <c r="S3" s="2569"/>
      <c r="T3" s="2569"/>
      <c r="U3" s="2569"/>
      <c r="V3" s="2569"/>
      <c r="W3" s="2569"/>
      <c r="X3" s="2569"/>
      <c r="Y3" s="2569"/>
      <c r="Z3" s="2569"/>
      <c r="AA3" s="2570" t="s">
        <v>182</v>
      </c>
      <c r="AB3" s="2571"/>
      <c r="AC3" s="2571"/>
      <c r="AD3" s="2571"/>
      <c r="AE3" s="2571"/>
      <c r="AF3" s="2572"/>
      <c r="AG3" s="2572"/>
      <c r="AH3" s="2572"/>
      <c r="AI3" s="2572"/>
      <c r="AJ3" s="2572"/>
      <c r="AK3" s="2572"/>
      <c r="AL3" s="2572"/>
      <c r="AM3" s="2572"/>
      <c r="AN3" s="2572"/>
      <c r="AO3" s="2572"/>
      <c r="AP3" s="2573"/>
      <c r="AQ3" s="2559" t="s">
        <v>183</v>
      </c>
    </row>
    <row r="4" spans="1:43" ht="30" customHeight="1">
      <c r="B4" s="2591"/>
      <c r="C4" s="2561"/>
      <c r="D4" s="2561"/>
      <c r="E4" s="2561"/>
      <c r="F4" s="2602"/>
      <c r="G4" s="2602"/>
      <c r="H4" s="2561"/>
      <c r="I4" s="2563"/>
      <c r="J4" s="2566"/>
      <c r="K4" s="2559" t="s">
        <v>184</v>
      </c>
      <c r="L4" s="2593" t="s">
        <v>185</v>
      </c>
      <c r="M4" s="2574" t="s">
        <v>186</v>
      </c>
      <c r="N4" s="2576"/>
      <c r="O4" s="2574" t="s">
        <v>187</v>
      </c>
      <c r="P4" s="2575"/>
      <c r="Q4" s="2575"/>
      <c r="R4" s="2575"/>
      <c r="S4" s="2575"/>
      <c r="T4" s="2575"/>
      <c r="U4" s="2574" t="s">
        <v>188</v>
      </c>
      <c r="V4" s="2575"/>
      <c r="W4" s="2575"/>
      <c r="X4" s="2575"/>
      <c r="Y4" s="2575"/>
      <c r="Z4" s="2576"/>
      <c r="AA4" s="2580" t="s">
        <v>189</v>
      </c>
      <c r="AB4" s="2581"/>
      <c r="AC4" s="2581"/>
      <c r="AD4" s="2581"/>
      <c r="AE4" s="2581"/>
      <c r="AF4" s="2581"/>
      <c r="AG4" s="2581"/>
      <c r="AH4" s="2581"/>
      <c r="AI4" s="2581"/>
      <c r="AJ4" s="2581"/>
      <c r="AK4" s="2581"/>
      <c r="AL4" s="2581"/>
      <c r="AM4" s="2581"/>
      <c r="AN4" s="2581"/>
      <c r="AO4" s="2580" t="s">
        <v>190</v>
      </c>
      <c r="AP4" s="2582"/>
      <c r="AQ4" s="2591"/>
    </row>
    <row r="5" spans="1:43" ht="21.75" customHeight="1">
      <c r="B5" s="2591"/>
      <c r="C5" s="2561"/>
      <c r="D5" s="2561"/>
      <c r="E5" s="2561"/>
      <c r="F5" s="2602"/>
      <c r="G5" s="2602"/>
      <c r="H5" s="2561"/>
      <c r="I5" s="2563"/>
      <c r="J5" s="2566"/>
      <c r="K5" s="2561"/>
      <c r="L5" s="2566"/>
      <c r="M5" s="2577"/>
      <c r="N5" s="2579"/>
      <c r="O5" s="2577"/>
      <c r="P5" s="2578"/>
      <c r="Q5" s="2578"/>
      <c r="R5" s="2578"/>
      <c r="S5" s="2578"/>
      <c r="T5" s="2578"/>
      <c r="U5" s="2577"/>
      <c r="V5" s="2578"/>
      <c r="W5" s="2578"/>
      <c r="X5" s="2578"/>
      <c r="Y5" s="2578"/>
      <c r="Z5" s="2579"/>
      <c r="AA5" s="2583" t="s">
        <v>191</v>
      </c>
      <c r="AB5" s="2585" t="s">
        <v>192</v>
      </c>
      <c r="AC5" s="2585" t="s">
        <v>193</v>
      </c>
      <c r="AD5" s="2585" t="s">
        <v>194</v>
      </c>
      <c r="AE5" s="2586" t="s">
        <v>195</v>
      </c>
      <c r="AF5" s="2587"/>
      <c r="AG5" s="2587"/>
      <c r="AH5" s="2587"/>
      <c r="AI5" s="2587"/>
      <c r="AJ5" s="2587"/>
      <c r="AK5" s="2587"/>
      <c r="AL5" s="2587"/>
      <c r="AM5" s="2587"/>
      <c r="AN5" s="2588"/>
      <c r="AO5" s="2583" t="s">
        <v>191</v>
      </c>
      <c r="AP5" s="2585" t="s">
        <v>193</v>
      </c>
      <c r="AQ5" s="2591"/>
    </row>
    <row r="6" spans="1:43" ht="30" customHeight="1">
      <c r="B6" s="2591"/>
      <c r="C6" s="2561"/>
      <c r="D6" s="2561"/>
      <c r="E6" s="2561"/>
      <c r="F6" s="2602"/>
      <c r="G6" s="2602"/>
      <c r="H6" s="2561"/>
      <c r="I6" s="2563"/>
      <c r="J6" s="2566"/>
      <c r="K6" s="2561"/>
      <c r="L6" s="2566"/>
      <c r="M6" s="2559" t="s">
        <v>196</v>
      </c>
      <c r="N6" s="2559" t="s">
        <v>197</v>
      </c>
      <c r="O6" s="2559" t="s">
        <v>196</v>
      </c>
      <c r="P6" s="2559" t="s">
        <v>197</v>
      </c>
      <c r="Q6" s="2594" t="s">
        <v>198</v>
      </c>
      <c r="R6" s="2595"/>
      <c r="S6" s="2595"/>
      <c r="T6" s="2596"/>
      <c r="U6" s="2559" t="s">
        <v>196</v>
      </c>
      <c r="V6" s="2593" t="s">
        <v>197</v>
      </c>
      <c r="W6" s="2594" t="s">
        <v>199</v>
      </c>
      <c r="X6" s="2595"/>
      <c r="Y6" s="2595"/>
      <c r="Z6" s="2596"/>
      <c r="AA6" s="2583"/>
      <c r="AB6" s="2583"/>
      <c r="AC6" s="2583"/>
      <c r="AD6" s="2583"/>
      <c r="AE6" s="66"/>
      <c r="AF6" s="2597" t="s">
        <v>200</v>
      </c>
      <c r="AG6" s="2581"/>
      <c r="AH6" s="2598"/>
      <c r="AI6" s="2597" t="s">
        <v>201</v>
      </c>
      <c r="AJ6" s="2599"/>
      <c r="AK6" s="2599"/>
      <c r="AL6" s="2599"/>
      <c r="AM6" s="2599"/>
      <c r="AN6" s="2600"/>
      <c r="AO6" s="2583"/>
      <c r="AP6" s="2589"/>
      <c r="AQ6" s="2591"/>
    </row>
    <row r="7" spans="1:43" ht="21.75" customHeight="1">
      <c r="B7" s="2592"/>
      <c r="C7" s="2560"/>
      <c r="D7" s="2560"/>
      <c r="E7" s="2560"/>
      <c r="F7" s="2603"/>
      <c r="G7" s="2603"/>
      <c r="H7" s="2560"/>
      <c r="I7" s="2564"/>
      <c r="J7" s="2567"/>
      <c r="K7" s="2560"/>
      <c r="L7" s="2567"/>
      <c r="M7" s="2560"/>
      <c r="N7" s="2560"/>
      <c r="O7" s="2560"/>
      <c r="P7" s="2560"/>
      <c r="Q7" s="67" t="s">
        <v>202</v>
      </c>
      <c r="R7" s="67" t="s">
        <v>203</v>
      </c>
      <c r="S7" s="67" t="s">
        <v>204</v>
      </c>
      <c r="T7" s="67" t="s">
        <v>205</v>
      </c>
      <c r="U7" s="2560"/>
      <c r="V7" s="2567"/>
      <c r="W7" s="67" t="s">
        <v>202</v>
      </c>
      <c r="X7" s="67" t="s">
        <v>203</v>
      </c>
      <c r="Y7" s="67" t="s">
        <v>204</v>
      </c>
      <c r="Z7" s="67" t="s">
        <v>205</v>
      </c>
      <c r="AA7" s="2584"/>
      <c r="AB7" s="2584"/>
      <c r="AC7" s="2584"/>
      <c r="AD7" s="2584"/>
      <c r="AE7" s="68"/>
      <c r="AF7" s="69" t="s">
        <v>22</v>
      </c>
      <c r="AG7" s="69" t="s">
        <v>206</v>
      </c>
      <c r="AH7" s="69" t="s">
        <v>207</v>
      </c>
      <c r="AI7" s="69" t="s">
        <v>202</v>
      </c>
      <c r="AJ7" s="69" t="s">
        <v>203</v>
      </c>
      <c r="AK7" s="69" t="s">
        <v>204</v>
      </c>
      <c r="AL7" s="69" t="s">
        <v>205</v>
      </c>
      <c r="AM7" s="69" t="s">
        <v>208</v>
      </c>
      <c r="AN7" s="70" t="s">
        <v>209</v>
      </c>
      <c r="AO7" s="2584"/>
      <c r="AP7" s="2590"/>
      <c r="AQ7" s="2592"/>
    </row>
    <row r="8" spans="1:43" ht="21.75" customHeight="1">
      <c r="B8" s="71" t="s">
        <v>210</v>
      </c>
      <c r="C8" s="71"/>
      <c r="D8" s="72" t="s">
        <v>211</v>
      </c>
      <c r="E8" s="71" t="s">
        <v>212</v>
      </c>
      <c r="F8" s="72" t="s">
        <v>213</v>
      </c>
      <c r="G8" s="71" t="s">
        <v>214</v>
      </c>
      <c r="H8" s="72" t="s">
        <v>215</v>
      </c>
      <c r="I8" s="71" t="s">
        <v>216</v>
      </c>
      <c r="J8" s="72" t="s">
        <v>217</v>
      </c>
      <c r="K8" s="71" t="s">
        <v>218</v>
      </c>
      <c r="L8" s="72" t="s">
        <v>219</v>
      </c>
      <c r="M8" s="71" t="s">
        <v>220</v>
      </c>
      <c r="N8" s="72" t="s">
        <v>221</v>
      </c>
      <c r="O8" s="71" t="s">
        <v>222</v>
      </c>
      <c r="P8" s="72" t="s">
        <v>223</v>
      </c>
      <c r="Q8" s="71" t="s">
        <v>224</v>
      </c>
      <c r="R8" s="72" t="s">
        <v>225</v>
      </c>
      <c r="S8" s="71" t="s">
        <v>226</v>
      </c>
      <c r="T8" s="72" t="s">
        <v>227</v>
      </c>
      <c r="U8" s="71" t="s">
        <v>228</v>
      </c>
      <c r="V8" s="72" t="s">
        <v>229</v>
      </c>
      <c r="W8" s="71" t="s">
        <v>230</v>
      </c>
      <c r="X8" s="72" t="s">
        <v>231</v>
      </c>
      <c r="Y8" s="71" t="s">
        <v>232</v>
      </c>
      <c r="Z8" s="72" t="s">
        <v>233</v>
      </c>
      <c r="AA8" s="73" t="s">
        <v>234</v>
      </c>
      <c r="AB8" s="74" t="s">
        <v>235</v>
      </c>
      <c r="AC8" s="73" t="s">
        <v>236</v>
      </c>
      <c r="AD8" s="74" t="s">
        <v>237</v>
      </c>
      <c r="AE8" s="73" t="s">
        <v>238</v>
      </c>
      <c r="AF8" s="74" t="s">
        <v>239</v>
      </c>
      <c r="AG8" s="73" t="s">
        <v>240</v>
      </c>
      <c r="AH8" s="74" t="s">
        <v>241</v>
      </c>
      <c r="AI8" s="73" t="s">
        <v>242</v>
      </c>
      <c r="AJ8" s="74" t="s">
        <v>243</v>
      </c>
      <c r="AK8" s="73" t="s">
        <v>244</v>
      </c>
      <c r="AL8" s="74" t="s">
        <v>245</v>
      </c>
      <c r="AM8" s="73" t="s">
        <v>246</v>
      </c>
      <c r="AN8" s="74" t="s">
        <v>247</v>
      </c>
      <c r="AO8" s="73" t="s">
        <v>248</v>
      </c>
      <c r="AP8" s="74" t="s">
        <v>249</v>
      </c>
      <c r="AQ8" s="75"/>
    </row>
    <row r="9" spans="1:43" ht="13.5" thickBot="1">
      <c r="A9" s="12" t="s">
        <v>250</v>
      </c>
      <c r="B9" s="76">
        <v>1</v>
      </c>
      <c r="C9" s="77"/>
      <c r="D9" s="76">
        <v>1</v>
      </c>
      <c r="E9" s="77" t="s">
        <v>251</v>
      </c>
      <c r="F9" s="78" t="s">
        <v>252</v>
      </c>
      <c r="G9" s="78" t="s">
        <v>253</v>
      </c>
      <c r="H9" s="78" t="s">
        <v>254</v>
      </c>
      <c r="I9" s="76">
        <v>1</v>
      </c>
      <c r="J9" s="79">
        <v>100000</v>
      </c>
      <c r="K9" s="80">
        <f>M9+O9+U9</f>
        <v>10</v>
      </c>
      <c r="L9" s="80">
        <f>N9+P9+V9</f>
        <v>28000</v>
      </c>
      <c r="M9" s="81">
        <v>4</v>
      </c>
      <c r="N9" s="82">
        <v>13000</v>
      </c>
      <c r="O9" s="83">
        <f>SUM(Q9:T9)</f>
        <v>3</v>
      </c>
      <c r="P9" s="79">
        <v>12000</v>
      </c>
      <c r="Q9" s="77">
        <v>0</v>
      </c>
      <c r="R9" s="77">
        <v>1</v>
      </c>
      <c r="S9" s="77">
        <v>1</v>
      </c>
      <c r="T9" s="77">
        <v>1</v>
      </c>
      <c r="U9" s="84">
        <f>SUM(W9:Z9)</f>
        <v>3</v>
      </c>
      <c r="V9" s="85">
        <v>3000</v>
      </c>
      <c r="W9" s="77">
        <v>1</v>
      </c>
      <c r="X9" s="77">
        <v>1</v>
      </c>
      <c r="Y9" s="77">
        <v>0</v>
      </c>
      <c r="Z9" s="77">
        <v>1</v>
      </c>
      <c r="AA9" s="85">
        <v>7</v>
      </c>
      <c r="AB9" s="85">
        <v>16000</v>
      </c>
      <c r="AC9" s="85">
        <v>4</v>
      </c>
      <c r="AD9" s="85">
        <v>9000</v>
      </c>
      <c r="AE9" s="86">
        <f>SUM(AF9:AH9)</f>
        <v>3</v>
      </c>
      <c r="AF9" s="77">
        <v>1</v>
      </c>
      <c r="AG9" s="77">
        <v>1</v>
      </c>
      <c r="AH9" s="77">
        <v>1</v>
      </c>
      <c r="AI9" s="77">
        <v>1</v>
      </c>
      <c r="AJ9" s="77">
        <v>0</v>
      </c>
      <c r="AK9" s="77">
        <v>0</v>
      </c>
      <c r="AL9" s="77">
        <v>1</v>
      </c>
      <c r="AM9" s="77">
        <v>1</v>
      </c>
      <c r="AN9" s="78" t="s">
        <v>255</v>
      </c>
      <c r="AO9" s="77">
        <v>1</v>
      </c>
      <c r="AP9" s="77">
        <v>0</v>
      </c>
      <c r="AQ9" s="78" t="s">
        <v>256</v>
      </c>
    </row>
    <row r="10" spans="1:43" ht="5.25" customHeight="1" thickTop="1" thickBot="1">
      <c r="B10" s="87"/>
      <c r="C10" s="88"/>
      <c r="D10" s="87"/>
      <c r="E10" s="88"/>
      <c r="F10" s="89"/>
      <c r="G10" s="89"/>
      <c r="H10" s="89"/>
      <c r="I10" s="87"/>
      <c r="J10" s="90"/>
      <c r="K10" s="91"/>
      <c r="L10" s="91"/>
      <c r="M10" s="92"/>
      <c r="N10" s="93"/>
      <c r="O10" s="94"/>
      <c r="P10" s="90"/>
      <c r="Q10" s="88"/>
      <c r="R10" s="88"/>
      <c r="S10" s="88"/>
      <c r="T10" s="88"/>
      <c r="U10" s="95"/>
      <c r="V10" s="96"/>
      <c r="W10" s="88"/>
      <c r="X10" s="88"/>
      <c r="Y10" s="88"/>
      <c r="Z10" s="88"/>
      <c r="AA10" s="97"/>
      <c r="AB10" s="97"/>
      <c r="AC10" s="97"/>
      <c r="AD10" s="97"/>
      <c r="AE10" s="98">
        <f t="shared" ref="AE10:AE39" si="0">SUM(AF10:AH10)</f>
        <v>0</v>
      </c>
      <c r="AF10" s="97"/>
      <c r="AG10" s="97"/>
      <c r="AH10" s="97"/>
      <c r="AI10" s="97"/>
      <c r="AJ10" s="97"/>
      <c r="AK10" s="97"/>
      <c r="AL10" s="97"/>
      <c r="AM10" s="97"/>
      <c r="AN10" s="97"/>
      <c r="AO10" s="97"/>
      <c r="AP10" s="97"/>
      <c r="AQ10" s="89"/>
    </row>
    <row r="11" spans="1:43" ht="26.5" thickBot="1">
      <c r="A11" s="99" t="s">
        <v>257</v>
      </c>
      <c r="B11" s="100" t="s">
        <v>258</v>
      </c>
      <c r="C11" s="101"/>
      <c r="D11" s="100" t="s">
        <v>258</v>
      </c>
      <c r="E11" s="100" t="s">
        <v>258</v>
      </c>
      <c r="F11" s="102">
        <v>0</v>
      </c>
      <c r="G11" s="103">
        <v>0</v>
      </c>
      <c r="H11" s="103">
        <v>0</v>
      </c>
      <c r="I11" s="104">
        <v>0</v>
      </c>
      <c r="J11" s="105">
        <v>0</v>
      </c>
      <c r="K11" s="106">
        <f t="shared" ref="K11:L39" si="1">M11+O11+U11</f>
        <v>0</v>
      </c>
      <c r="L11" s="106">
        <f t="shared" si="1"/>
        <v>0</v>
      </c>
      <c r="M11" s="107">
        <v>0</v>
      </c>
      <c r="N11" s="108">
        <v>0</v>
      </c>
      <c r="O11" s="109">
        <f t="shared" ref="O11:O39" si="2">SUM(Q11:T11)</f>
        <v>0</v>
      </c>
      <c r="P11" s="105">
        <v>0</v>
      </c>
      <c r="Q11" s="110">
        <v>0</v>
      </c>
      <c r="R11" s="110">
        <v>0</v>
      </c>
      <c r="S11" s="110">
        <v>0</v>
      </c>
      <c r="T11" s="110">
        <v>0</v>
      </c>
      <c r="U11" s="111">
        <f t="shared" ref="U11:U39" si="3">SUM(W11:Z11)</f>
        <v>0</v>
      </c>
      <c r="V11" s="110">
        <v>0</v>
      </c>
      <c r="W11" s="110">
        <v>0</v>
      </c>
      <c r="X11" s="110">
        <v>0</v>
      </c>
      <c r="Y11" s="110">
        <v>0</v>
      </c>
      <c r="Z11" s="110">
        <v>0</v>
      </c>
      <c r="AA11" s="112">
        <v>0</v>
      </c>
      <c r="AB11" s="113">
        <v>0</v>
      </c>
      <c r="AC11" s="114">
        <v>0</v>
      </c>
      <c r="AD11" s="115">
        <v>0</v>
      </c>
      <c r="AE11" s="116">
        <f t="shared" si="0"/>
        <v>0</v>
      </c>
      <c r="AF11" s="115">
        <v>0</v>
      </c>
      <c r="AG11" s="115">
        <v>0</v>
      </c>
      <c r="AH11" s="115">
        <v>0</v>
      </c>
      <c r="AI11" s="114" t="e">
        <v>#VALUE!</v>
      </c>
      <c r="AJ11" s="114" t="e">
        <v>#VALUE!</v>
      </c>
      <c r="AK11" s="114" t="e">
        <v>#VALUE!</v>
      </c>
      <c r="AL11" s="114" t="e">
        <v>#VALUE!</v>
      </c>
      <c r="AM11" s="114" t="e">
        <v>#VALUE!</v>
      </c>
      <c r="AN11" s="117" t="s">
        <v>258</v>
      </c>
      <c r="AO11" s="114">
        <v>0</v>
      </c>
      <c r="AP11" s="118">
        <v>0</v>
      </c>
      <c r="AQ11" s="119" t="s">
        <v>258</v>
      </c>
    </row>
    <row r="12" spans="1:43">
      <c r="B12" s="120"/>
      <c r="C12" s="121"/>
      <c r="D12" s="121"/>
      <c r="E12" s="121"/>
      <c r="F12" s="122"/>
      <c r="G12" s="122"/>
      <c r="H12" s="122"/>
      <c r="I12" s="120"/>
      <c r="J12" s="123"/>
      <c r="K12" s="124">
        <f t="shared" si="1"/>
        <v>0</v>
      </c>
      <c r="L12" s="124">
        <f t="shared" si="1"/>
        <v>0</v>
      </c>
      <c r="M12" s="125"/>
      <c r="N12" s="126"/>
      <c r="O12" s="127">
        <f t="shared" si="2"/>
        <v>0</v>
      </c>
      <c r="P12" s="123"/>
      <c r="Q12" s="121"/>
      <c r="R12" s="121"/>
      <c r="S12" s="121"/>
      <c r="T12" s="121"/>
      <c r="U12" s="128">
        <f t="shared" si="3"/>
        <v>0</v>
      </c>
      <c r="V12" s="121"/>
      <c r="W12" s="121"/>
      <c r="X12" s="121"/>
      <c r="Y12" s="121"/>
      <c r="Z12" s="121"/>
      <c r="AA12" s="129"/>
      <c r="AB12" s="129"/>
      <c r="AC12" s="129"/>
      <c r="AD12" s="129"/>
      <c r="AE12" s="130">
        <f t="shared" si="0"/>
        <v>0</v>
      </c>
      <c r="AF12" s="129"/>
      <c r="AG12" s="129"/>
      <c r="AH12" s="129"/>
      <c r="AI12" s="129"/>
      <c r="AJ12" s="129"/>
      <c r="AK12" s="129"/>
      <c r="AL12" s="129"/>
      <c r="AM12" s="129"/>
      <c r="AN12" s="129"/>
      <c r="AO12" s="129"/>
      <c r="AP12" s="129"/>
      <c r="AQ12" s="122"/>
    </row>
    <row r="13" spans="1:43">
      <c r="B13" s="67"/>
      <c r="C13" s="131"/>
      <c r="D13" s="131"/>
      <c r="E13" s="131"/>
      <c r="F13" s="132"/>
      <c r="G13" s="132"/>
      <c r="H13" s="132"/>
      <c r="I13" s="67"/>
      <c r="J13" s="133"/>
      <c r="K13" s="134">
        <f t="shared" si="1"/>
        <v>0</v>
      </c>
      <c r="L13" s="134">
        <f t="shared" si="1"/>
        <v>0</v>
      </c>
      <c r="M13" s="135"/>
      <c r="N13" s="136"/>
      <c r="O13" s="137">
        <f t="shared" si="2"/>
        <v>0</v>
      </c>
      <c r="P13" s="133"/>
      <c r="Q13" s="131"/>
      <c r="R13" s="131"/>
      <c r="S13" s="131"/>
      <c r="T13" s="131"/>
      <c r="U13" s="138">
        <f t="shared" si="3"/>
        <v>0</v>
      </c>
      <c r="V13" s="131"/>
      <c r="W13" s="131"/>
      <c r="X13" s="131"/>
      <c r="Y13" s="131"/>
      <c r="Z13" s="131"/>
      <c r="AA13" s="139"/>
      <c r="AB13" s="139"/>
      <c r="AC13" s="139"/>
      <c r="AD13" s="139"/>
      <c r="AE13" s="140">
        <f t="shared" si="0"/>
        <v>0</v>
      </c>
      <c r="AF13" s="139"/>
      <c r="AG13" s="139"/>
      <c r="AH13" s="139"/>
      <c r="AI13" s="139"/>
      <c r="AJ13" s="139"/>
      <c r="AK13" s="139"/>
      <c r="AL13" s="139"/>
      <c r="AM13" s="139"/>
      <c r="AN13" s="139"/>
      <c r="AO13" s="139"/>
      <c r="AP13" s="139"/>
      <c r="AQ13" s="132"/>
    </row>
    <row r="14" spans="1:43">
      <c r="B14" s="67"/>
      <c r="C14" s="131"/>
      <c r="D14" s="131"/>
      <c r="E14" s="131"/>
      <c r="F14" s="132"/>
      <c r="G14" s="132"/>
      <c r="H14" s="132"/>
      <c r="I14" s="67"/>
      <c r="J14" s="133"/>
      <c r="K14" s="134">
        <f t="shared" si="1"/>
        <v>0</v>
      </c>
      <c r="L14" s="134">
        <f t="shared" si="1"/>
        <v>0</v>
      </c>
      <c r="M14" s="135"/>
      <c r="N14" s="136"/>
      <c r="O14" s="137">
        <f t="shared" si="2"/>
        <v>0</v>
      </c>
      <c r="P14" s="133"/>
      <c r="Q14" s="131"/>
      <c r="R14" s="131"/>
      <c r="S14" s="131"/>
      <c r="T14" s="131"/>
      <c r="U14" s="138">
        <f t="shared" si="3"/>
        <v>0</v>
      </c>
      <c r="V14" s="131"/>
      <c r="W14" s="131"/>
      <c r="X14" s="131"/>
      <c r="Y14" s="131"/>
      <c r="Z14" s="131"/>
      <c r="AA14" s="139"/>
      <c r="AB14" s="139"/>
      <c r="AC14" s="139"/>
      <c r="AD14" s="139"/>
      <c r="AE14" s="140">
        <f t="shared" si="0"/>
        <v>0</v>
      </c>
      <c r="AF14" s="139"/>
      <c r="AG14" s="139"/>
      <c r="AH14" s="139"/>
      <c r="AI14" s="139"/>
      <c r="AJ14" s="139"/>
      <c r="AK14" s="139"/>
      <c r="AL14" s="139"/>
      <c r="AM14" s="139"/>
      <c r="AN14" s="139"/>
      <c r="AO14" s="139"/>
      <c r="AP14" s="139"/>
      <c r="AQ14" s="132"/>
    </row>
    <row r="15" spans="1:43">
      <c r="B15" s="67"/>
      <c r="C15" s="131"/>
      <c r="D15" s="131"/>
      <c r="E15" s="131"/>
      <c r="F15" s="132"/>
      <c r="G15" s="132"/>
      <c r="H15" s="132"/>
      <c r="I15" s="67"/>
      <c r="J15" s="133"/>
      <c r="K15" s="134">
        <f t="shared" si="1"/>
        <v>0</v>
      </c>
      <c r="L15" s="134">
        <f t="shared" si="1"/>
        <v>0</v>
      </c>
      <c r="M15" s="135"/>
      <c r="N15" s="136"/>
      <c r="O15" s="137">
        <f t="shared" si="2"/>
        <v>0</v>
      </c>
      <c r="P15" s="133"/>
      <c r="Q15" s="131"/>
      <c r="R15" s="131"/>
      <c r="S15" s="131"/>
      <c r="T15" s="131"/>
      <c r="U15" s="138">
        <f t="shared" si="3"/>
        <v>0</v>
      </c>
      <c r="V15" s="131"/>
      <c r="W15" s="131"/>
      <c r="X15" s="131"/>
      <c r="Y15" s="131"/>
      <c r="Z15" s="131"/>
      <c r="AA15" s="139"/>
      <c r="AB15" s="139"/>
      <c r="AC15" s="139"/>
      <c r="AD15" s="139"/>
      <c r="AE15" s="140">
        <f t="shared" si="0"/>
        <v>0</v>
      </c>
      <c r="AF15" s="139"/>
      <c r="AG15" s="139"/>
      <c r="AH15" s="139"/>
      <c r="AI15" s="139"/>
      <c r="AJ15" s="139"/>
      <c r="AK15" s="139"/>
      <c r="AL15" s="139"/>
      <c r="AM15" s="139"/>
      <c r="AN15" s="139"/>
      <c r="AO15" s="139"/>
      <c r="AP15" s="139"/>
      <c r="AQ15" s="132"/>
    </row>
    <row r="16" spans="1:43">
      <c r="B16" s="67"/>
      <c r="C16" s="131"/>
      <c r="D16" s="131"/>
      <c r="E16" s="131"/>
      <c r="F16" s="132"/>
      <c r="G16" s="132"/>
      <c r="H16" s="132"/>
      <c r="I16" s="67"/>
      <c r="J16" s="133"/>
      <c r="K16" s="134">
        <f t="shared" si="1"/>
        <v>0</v>
      </c>
      <c r="L16" s="134">
        <f t="shared" si="1"/>
        <v>0</v>
      </c>
      <c r="M16" s="135"/>
      <c r="N16" s="136"/>
      <c r="O16" s="137">
        <f t="shared" si="2"/>
        <v>0</v>
      </c>
      <c r="P16" s="133"/>
      <c r="Q16" s="131"/>
      <c r="R16" s="131"/>
      <c r="S16" s="131"/>
      <c r="T16" s="131"/>
      <c r="U16" s="138">
        <f t="shared" si="3"/>
        <v>0</v>
      </c>
      <c r="V16" s="131"/>
      <c r="W16" s="131"/>
      <c r="X16" s="131"/>
      <c r="Y16" s="131"/>
      <c r="Z16" s="131"/>
      <c r="AA16" s="139"/>
      <c r="AB16" s="139"/>
      <c r="AC16" s="139"/>
      <c r="AD16" s="139"/>
      <c r="AE16" s="140">
        <f t="shared" si="0"/>
        <v>0</v>
      </c>
      <c r="AF16" s="139"/>
      <c r="AG16" s="139"/>
      <c r="AH16" s="139"/>
      <c r="AI16" s="139"/>
      <c r="AJ16" s="139"/>
      <c r="AK16" s="139"/>
      <c r="AL16" s="139"/>
      <c r="AM16" s="139"/>
      <c r="AN16" s="139"/>
      <c r="AO16" s="139"/>
      <c r="AP16" s="139"/>
      <c r="AQ16" s="132"/>
    </row>
    <row r="17" spans="2:43">
      <c r="B17" s="67"/>
      <c r="C17" s="131"/>
      <c r="D17" s="131"/>
      <c r="E17" s="131"/>
      <c r="F17" s="132"/>
      <c r="G17" s="132"/>
      <c r="H17" s="132"/>
      <c r="I17" s="67"/>
      <c r="J17" s="133"/>
      <c r="K17" s="134">
        <f t="shared" si="1"/>
        <v>0</v>
      </c>
      <c r="L17" s="134">
        <f t="shared" si="1"/>
        <v>0</v>
      </c>
      <c r="M17" s="135"/>
      <c r="N17" s="136"/>
      <c r="O17" s="137">
        <f t="shared" si="2"/>
        <v>0</v>
      </c>
      <c r="P17" s="133"/>
      <c r="Q17" s="131"/>
      <c r="R17" s="131"/>
      <c r="S17" s="131"/>
      <c r="T17" s="131"/>
      <c r="U17" s="138">
        <f t="shared" si="3"/>
        <v>0</v>
      </c>
      <c r="V17" s="131"/>
      <c r="W17" s="131"/>
      <c r="X17" s="131"/>
      <c r="Y17" s="131"/>
      <c r="Z17" s="131"/>
      <c r="AA17" s="139"/>
      <c r="AB17" s="139"/>
      <c r="AC17" s="139"/>
      <c r="AD17" s="139"/>
      <c r="AE17" s="140">
        <f t="shared" si="0"/>
        <v>0</v>
      </c>
      <c r="AF17" s="139"/>
      <c r="AG17" s="139"/>
      <c r="AH17" s="139"/>
      <c r="AI17" s="139"/>
      <c r="AJ17" s="139"/>
      <c r="AK17" s="139"/>
      <c r="AL17" s="139"/>
      <c r="AM17" s="139"/>
      <c r="AN17" s="139"/>
      <c r="AO17" s="139"/>
      <c r="AP17" s="139"/>
      <c r="AQ17" s="132"/>
    </row>
    <row r="18" spans="2:43">
      <c r="B18" s="67"/>
      <c r="C18" s="131"/>
      <c r="D18" s="131"/>
      <c r="E18" s="131"/>
      <c r="F18" s="132"/>
      <c r="G18" s="132"/>
      <c r="H18" s="132"/>
      <c r="I18" s="67"/>
      <c r="J18" s="133"/>
      <c r="K18" s="134">
        <f t="shared" si="1"/>
        <v>0</v>
      </c>
      <c r="L18" s="134">
        <f t="shared" si="1"/>
        <v>0</v>
      </c>
      <c r="M18" s="135"/>
      <c r="N18" s="136"/>
      <c r="O18" s="137">
        <f t="shared" si="2"/>
        <v>0</v>
      </c>
      <c r="P18" s="133"/>
      <c r="Q18" s="131"/>
      <c r="R18" s="131"/>
      <c r="S18" s="131"/>
      <c r="T18" s="131"/>
      <c r="U18" s="138">
        <f t="shared" si="3"/>
        <v>0</v>
      </c>
      <c r="V18" s="131"/>
      <c r="W18" s="131"/>
      <c r="X18" s="131"/>
      <c r="Y18" s="131"/>
      <c r="Z18" s="131"/>
      <c r="AA18" s="139"/>
      <c r="AB18" s="139"/>
      <c r="AC18" s="139"/>
      <c r="AD18" s="139"/>
      <c r="AE18" s="140">
        <f t="shared" si="0"/>
        <v>0</v>
      </c>
      <c r="AF18" s="139"/>
      <c r="AG18" s="139"/>
      <c r="AH18" s="139"/>
      <c r="AI18" s="139"/>
      <c r="AJ18" s="139"/>
      <c r="AK18" s="139"/>
      <c r="AL18" s="139"/>
      <c r="AM18" s="139"/>
      <c r="AN18" s="139"/>
      <c r="AO18" s="139"/>
      <c r="AP18" s="139"/>
      <c r="AQ18" s="132"/>
    </row>
    <row r="19" spans="2:43">
      <c r="B19" s="67"/>
      <c r="C19" s="131"/>
      <c r="D19" s="131"/>
      <c r="E19" s="131"/>
      <c r="F19" s="132"/>
      <c r="G19" s="132"/>
      <c r="H19" s="132"/>
      <c r="I19" s="67"/>
      <c r="J19" s="133"/>
      <c r="K19" s="134">
        <f t="shared" si="1"/>
        <v>0</v>
      </c>
      <c r="L19" s="134">
        <f t="shared" si="1"/>
        <v>0</v>
      </c>
      <c r="M19" s="135"/>
      <c r="N19" s="136"/>
      <c r="O19" s="137">
        <f t="shared" si="2"/>
        <v>0</v>
      </c>
      <c r="P19" s="133"/>
      <c r="Q19" s="131"/>
      <c r="R19" s="131"/>
      <c r="S19" s="131"/>
      <c r="T19" s="131"/>
      <c r="U19" s="138">
        <f t="shared" si="3"/>
        <v>0</v>
      </c>
      <c r="V19" s="131"/>
      <c r="W19" s="131"/>
      <c r="X19" s="131"/>
      <c r="Y19" s="131"/>
      <c r="Z19" s="131"/>
      <c r="AA19" s="139"/>
      <c r="AB19" s="139"/>
      <c r="AC19" s="139"/>
      <c r="AD19" s="139"/>
      <c r="AE19" s="140">
        <f t="shared" si="0"/>
        <v>0</v>
      </c>
      <c r="AF19" s="139"/>
      <c r="AG19" s="139"/>
      <c r="AH19" s="139"/>
      <c r="AI19" s="139"/>
      <c r="AJ19" s="139"/>
      <c r="AK19" s="139"/>
      <c r="AL19" s="139"/>
      <c r="AM19" s="139"/>
      <c r="AN19" s="139"/>
      <c r="AO19" s="139"/>
      <c r="AP19" s="139"/>
      <c r="AQ19" s="132"/>
    </row>
    <row r="20" spans="2:43">
      <c r="B20" s="67"/>
      <c r="C20" s="131"/>
      <c r="D20" s="131"/>
      <c r="E20" s="131"/>
      <c r="F20" s="132"/>
      <c r="G20" s="132"/>
      <c r="H20" s="132"/>
      <c r="I20" s="67"/>
      <c r="J20" s="133"/>
      <c r="K20" s="134">
        <f t="shared" si="1"/>
        <v>0</v>
      </c>
      <c r="L20" s="134">
        <f t="shared" si="1"/>
        <v>0</v>
      </c>
      <c r="M20" s="135"/>
      <c r="N20" s="136"/>
      <c r="O20" s="137">
        <f t="shared" si="2"/>
        <v>0</v>
      </c>
      <c r="P20" s="133"/>
      <c r="Q20" s="131"/>
      <c r="R20" s="131"/>
      <c r="S20" s="131"/>
      <c r="T20" s="131"/>
      <c r="U20" s="138">
        <f t="shared" si="3"/>
        <v>0</v>
      </c>
      <c r="V20" s="131"/>
      <c r="W20" s="131"/>
      <c r="X20" s="131"/>
      <c r="Y20" s="131"/>
      <c r="Z20" s="131"/>
      <c r="AA20" s="139"/>
      <c r="AB20" s="139"/>
      <c r="AC20" s="139"/>
      <c r="AD20" s="139"/>
      <c r="AE20" s="140">
        <f t="shared" si="0"/>
        <v>0</v>
      </c>
      <c r="AF20" s="139"/>
      <c r="AG20" s="139"/>
      <c r="AH20" s="139"/>
      <c r="AI20" s="139"/>
      <c r="AJ20" s="139"/>
      <c r="AK20" s="139"/>
      <c r="AL20" s="139"/>
      <c r="AM20" s="139"/>
      <c r="AN20" s="139"/>
      <c r="AO20" s="139"/>
      <c r="AP20" s="139"/>
      <c r="AQ20" s="132"/>
    </row>
    <row r="21" spans="2:43">
      <c r="B21" s="67"/>
      <c r="C21" s="131"/>
      <c r="D21" s="131"/>
      <c r="E21" s="131"/>
      <c r="F21" s="132"/>
      <c r="G21" s="132"/>
      <c r="H21" s="132"/>
      <c r="I21" s="67"/>
      <c r="J21" s="133"/>
      <c r="K21" s="134">
        <f t="shared" si="1"/>
        <v>0</v>
      </c>
      <c r="L21" s="134">
        <f t="shared" si="1"/>
        <v>0</v>
      </c>
      <c r="M21" s="135"/>
      <c r="N21" s="136"/>
      <c r="O21" s="137">
        <f t="shared" si="2"/>
        <v>0</v>
      </c>
      <c r="P21" s="133"/>
      <c r="Q21" s="131"/>
      <c r="R21" s="131"/>
      <c r="S21" s="131"/>
      <c r="T21" s="131"/>
      <c r="U21" s="138">
        <f t="shared" si="3"/>
        <v>0</v>
      </c>
      <c r="V21" s="131"/>
      <c r="W21" s="131"/>
      <c r="X21" s="131"/>
      <c r="Y21" s="131"/>
      <c r="Z21" s="131"/>
      <c r="AA21" s="139"/>
      <c r="AB21" s="139"/>
      <c r="AC21" s="139"/>
      <c r="AD21" s="139"/>
      <c r="AE21" s="140">
        <f t="shared" si="0"/>
        <v>0</v>
      </c>
      <c r="AF21" s="139"/>
      <c r="AG21" s="139"/>
      <c r="AH21" s="139"/>
      <c r="AI21" s="139"/>
      <c r="AJ21" s="139"/>
      <c r="AK21" s="139"/>
      <c r="AL21" s="139"/>
      <c r="AM21" s="139"/>
      <c r="AN21" s="139"/>
      <c r="AO21" s="139"/>
      <c r="AP21" s="139"/>
      <c r="AQ21" s="132"/>
    </row>
    <row r="22" spans="2:43">
      <c r="B22" s="67"/>
      <c r="C22" s="131"/>
      <c r="D22" s="131"/>
      <c r="E22" s="131"/>
      <c r="F22" s="132"/>
      <c r="G22" s="132"/>
      <c r="H22" s="132"/>
      <c r="I22" s="67"/>
      <c r="J22" s="133"/>
      <c r="K22" s="134">
        <f t="shared" si="1"/>
        <v>0</v>
      </c>
      <c r="L22" s="134">
        <f t="shared" si="1"/>
        <v>0</v>
      </c>
      <c r="M22" s="135"/>
      <c r="N22" s="136"/>
      <c r="O22" s="137">
        <f t="shared" si="2"/>
        <v>0</v>
      </c>
      <c r="P22" s="133"/>
      <c r="Q22" s="131"/>
      <c r="R22" s="131"/>
      <c r="S22" s="131"/>
      <c r="T22" s="131"/>
      <c r="U22" s="138">
        <f t="shared" si="3"/>
        <v>0</v>
      </c>
      <c r="V22" s="131"/>
      <c r="W22" s="131"/>
      <c r="X22" s="131"/>
      <c r="Y22" s="131"/>
      <c r="Z22" s="131"/>
      <c r="AA22" s="139"/>
      <c r="AB22" s="139"/>
      <c r="AC22" s="139"/>
      <c r="AD22" s="139"/>
      <c r="AE22" s="140">
        <f t="shared" si="0"/>
        <v>0</v>
      </c>
      <c r="AF22" s="139"/>
      <c r="AG22" s="139"/>
      <c r="AH22" s="139"/>
      <c r="AI22" s="139"/>
      <c r="AJ22" s="139"/>
      <c r="AK22" s="139"/>
      <c r="AL22" s="139"/>
      <c r="AM22" s="139"/>
      <c r="AN22" s="139"/>
      <c r="AO22" s="139"/>
      <c r="AP22" s="139"/>
      <c r="AQ22" s="132"/>
    </row>
    <row r="23" spans="2:43">
      <c r="B23" s="67"/>
      <c r="C23" s="131"/>
      <c r="D23" s="131"/>
      <c r="E23" s="131"/>
      <c r="F23" s="132"/>
      <c r="G23" s="132"/>
      <c r="H23" s="132"/>
      <c r="I23" s="67"/>
      <c r="J23" s="133"/>
      <c r="K23" s="134">
        <f t="shared" si="1"/>
        <v>0</v>
      </c>
      <c r="L23" s="134">
        <f t="shared" si="1"/>
        <v>0</v>
      </c>
      <c r="M23" s="135"/>
      <c r="N23" s="136"/>
      <c r="O23" s="137">
        <f t="shared" si="2"/>
        <v>0</v>
      </c>
      <c r="P23" s="133"/>
      <c r="Q23" s="131"/>
      <c r="R23" s="131"/>
      <c r="S23" s="131"/>
      <c r="T23" s="131"/>
      <c r="U23" s="138">
        <f t="shared" si="3"/>
        <v>0</v>
      </c>
      <c r="V23" s="131"/>
      <c r="W23" s="131"/>
      <c r="X23" s="131"/>
      <c r="Y23" s="131"/>
      <c r="Z23" s="131"/>
      <c r="AA23" s="139"/>
      <c r="AB23" s="139"/>
      <c r="AC23" s="139"/>
      <c r="AD23" s="139"/>
      <c r="AE23" s="140">
        <f t="shared" si="0"/>
        <v>0</v>
      </c>
      <c r="AF23" s="139"/>
      <c r="AG23" s="139"/>
      <c r="AH23" s="139"/>
      <c r="AI23" s="139"/>
      <c r="AJ23" s="139"/>
      <c r="AK23" s="139"/>
      <c r="AL23" s="139"/>
      <c r="AM23" s="139"/>
      <c r="AN23" s="139"/>
      <c r="AO23" s="139"/>
      <c r="AP23" s="139"/>
      <c r="AQ23" s="132"/>
    </row>
    <row r="24" spans="2:43">
      <c r="B24" s="67"/>
      <c r="C24" s="131"/>
      <c r="D24" s="131"/>
      <c r="E24" s="131"/>
      <c r="F24" s="141"/>
      <c r="G24" s="141"/>
      <c r="H24" s="142"/>
      <c r="I24" s="67"/>
      <c r="J24" s="143"/>
      <c r="K24" s="134">
        <f t="shared" si="1"/>
        <v>0</v>
      </c>
      <c r="L24" s="134">
        <f t="shared" si="1"/>
        <v>0</v>
      </c>
      <c r="M24" s="135"/>
      <c r="N24" s="136"/>
      <c r="O24" s="137">
        <f t="shared" si="2"/>
        <v>0</v>
      </c>
      <c r="P24" s="133"/>
      <c r="Q24" s="131"/>
      <c r="R24" s="131"/>
      <c r="S24" s="131"/>
      <c r="T24" s="131"/>
      <c r="U24" s="138">
        <f t="shared" si="3"/>
        <v>0</v>
      </c>
      <c r="V24" s="142"/>
      <c r="W24" s="142"/>
      <c r="X24" s="142"/>
      <c r="Y24" s="142"/>
      <c r="Z24" s="142"/>
      <c r="AA24" s="144"/>
      <c r="AB24" s="144"/>
      <c r="AC24" s="144"/>
      <c r="AD24" s="144"/>
      <c r="AE24" s="140">
        <f t="shared" si="0"/>
        <v>0</v>
      </c>
      <c r="AF24" s="144"/>
      <c r="AG24" s="144"/>
      <c r="AH24" s="144"/>
      <c r="AI24" s="144"/>
      <c r="AJ24" s="144"/>
      <c r="AK24" s="144"/>
      <c r="AL24" s="144"/>
      <c r="AM24" s="144"/>
      <c r="AN24" s="144"/>
      <c r="AO24" s="144"/>
      <c r="AP24" s="139"/>
      <c r="AQ24" s="142"/>
    </row>
    <row r="25" spans="2:43">
      <c r="B25" s="67"/>
      <c r="C25" s="131"/>
      <c r="D25" s="131"/>
      <c r="E25" s="131"/>
      <c r="F25" s="141"/>
      <c r="G25" s="141"/>
      <c r="H25" s="142"/>
      <c r="I25" s="67"/>
      <c r="J25" s="143"/>
      <c r="K25" s="134">
        <f t="shared" si="1"/>
        <v>0</v>
      </c>
      <c r="L25" s="134">
        <f t="shared" si="1"/>
        <v>0</v>
      </c>
      <c r="M25" s="135"/>
      <c r="N25" s="136"/>
      <c r="O25" s="137">
        <f t="shared" si="2"/>
        <v>0</v>
      </c>
      <c r="P25" s="133"/>
      <c r="Q25" s="131"/>
      <c r="R25" s="131"/>
      <c r="S25" s="131"/>
      <c r="T25" s="131"/>
      <c r="U25" s="138">
        <f t="shared" si="3"/>
        <v>0</v>
      </c>
      <c r="V25" s="142"/>
      <c r="W25" s="142"/>
      <c r="X25" s="142"/>
      <c r="Y25" s="142"/>
      <c r="Z25" s="142"/>
      <c r="AA25" s="144"/>
      <c r="AB25" s="144"/>
      <c r="AC25" s="144"/>
      <c r="AD25" s="144"/>
      <c r="AE25" s="140">
        <f t="shared" si="0"/>
        <v>0</v>
      </c>
      <c r="AF25" s="144"/>
      <c r="AG25" s="144"/>
      <c r="AH25" s="144"/>
      <c r="AI25" s="144"/>
      <c r="AJ25" s="144"/>
      <c r="AK25" s="144"/>
      <c r="AL25" s="144"/>
      <c r="AM25" s="144"/>
      <c r="AN25" s="144"/>
      <c r="AO25" s="144"/>
      <c r="AP25" s="139"/>
      <c r="AQ25" s="142"/>
    </row>
    <row r="26" spans="2:43">
      <c r="B26" s="67"/>
      <c r="C26" s="131"/>
      <c r="D26" s="131"/>
      <c r="E26" s="131"/>
      <c r="F26" s="141"/>
      <c r="G26" s="141"/>
      <c r="H26" s="142"/>
      <c r="I26" s="67"/>
      <c r="J26" s="143"/>
      <c r="K26" s="134">
        <f t="shared" si="1"/>
        <v>0</v>
      </c>
      <c r="L26" s="134">
        <f t="shared" si="1"/>
        <v>0</v>
      </c>
      <c r="M26" s="135"/>
      <c r="N26" s="136"/>
      <c r="O26" s="137">
        <f t="shared" si="2"/>
        <v>0</v>
      </c>
      <c r="P26" s="133"/>
      <c r="Q26" s="131"/>
      <c r="R26" s="131"/>
      <c r="S26" s="131"/>
      <c r="T26" s="131"/>
      <c r="U26" s="138">
        <f t="shared" si="3"/>
        <v>0</v>
      </c>
      <c r="V26" s="142"/>
      <c r="W26" s="142"/>
      <c r="X26" s="142"/>
      <c r="Y26" s="142"/>
      <c r="Z26" s="142"/>
      <c r="AA26" s="144"/>
      <c r="AB26" s="144"/>
      <c r="AC26" s="144"/>
      <c r="AD26" s="144"/>
      <c r="AE26" s="140">
        <f t="shared" si="0"/>
        <v>0</v>
      </c>
      <c r="AF26" s="144"/>
      <c r="AG26" s="144"/>
      <c r="AH26" s="144"/>
      <c r="AI26" s="144"/>
      <c r="AJ26" s="144"/>
      <c r="AK26" s="144"/>
      <c r="AL26" s="144"/>
      <c r="AM26" s="144"/>
      <c r="AN26" s="144"/>
      <c r="AO26" s="144"/>
      <c r="AP26" s="139"/>
      <c r="AQ26" s="142"/>
    </row>
    <row r="27" spans="2:43">
      <c r="B27" s="67"/>
      <c r="C27" s="131"/>
      <c r="D27" s="131"/>
      <c r="E27" s="131"/>
      <c r="F27" s="141"/>
      <c r="G27" s="141"/>
      <c r="H27" s="142"/>
      <c r="I27" s="67"/>
      <c r="J27" s="143"/>
      <c r="K27" s="134">
        <f t="shared" si="1"/>
        <v>0</v>
      </c>
      <c r="L27" s="134">
        <f t="shared" si="1"/>
        <v>0</v>
      </c>
      <c r="M27" s="135"/>
      <c r="N27" s="136"/>
      <c r="O27" s="137">
        <f t="shared" si="2"/>
        <v>0</v>
      </c>
      <c r="P27" s="133"/>
      <c r="Q27" s="131"/>
      <c r="R27" s="131"/>
      <c r="S27" s="131"/>
      <c r="T27" s="131"/>
      <c r="U27" s="138">
        <f t="shared" si="3"/>
        <v>0</v>
      </c>
      <c r="V27" s="142"/>
      <c r="W27" s="142"/>
      <c r="X27" s="142"/>
      <c r="Y27" s="142"/>
      <c r="Z27" s="142"/>
      <c r="AA27" s="144"/>
      <c r="AB27" s="144"/>
      <c r="AC27" s="144"/>
      <c r="AD27" s="144"/>
      <c r="AE27" s="140">
        <f t="shared" si="0"/>
        <v>0</v>
      </c>
      <c r="AF27" s="144"/>
      <c r="AG27" s="144"/>
      <c r="AH27" s="144"/>
      <c r="AI27" s="144"/>
      <c r="AJ27" s="144"/>
      <c r="AK27" s="144"/>
      <c r="AL27" s="144"/>
      <c r="AM27" s="144"/>
      <c r="AN27" s="144"/>
      <c r="AO27" s="144"/>
      <c r="AP27" s="139"/>
      <c r="AQ27" s="142"/>
    </row>
    <row r="28" spans="2:43">
      <c r="B28" s="67"/>
      <c r="C28" s="131"/>
      <c r="D28" s="131"/>
      <c r="E28" s="131"/>
      <c r="F28" s="141"/>
      <c r="G28" s="141"/>
      <c r="H28" s="142"/>
      <c r="I28" s="67"/>
      <c r="J28" s="143"/>
      <c r="K28" s="134">
        <f t="shared" si="1"/>
        <v>0</v>
      </c>
      <c r="L28" s="134">
        <f t="shared" si="1"/>
        <v>0</v>
      </c>
      <c r="M28" s="135"/>
      <c r="N28" s="136"/>
      <c r="O28" s="137">
        <f t="shared" si="2"/>
        <v>0</v>
      </c>
      <c r="P28" s="133"/>
      <c r="Q28" s="131"/>
      <c r="R28" s="131"/>
      <c r="S28" s="131"/>
      <c r="T28" s="131"/>
      <c r="U28" s="138">
        <f t="shared" si="3"/>
        <v>0</v>
      </c>
      <c r="V28" s="142"/>
      <c r="W28" s="142"/>
      <c r="X28" s="142"/>
      <c r="Y28" s="142"/>
      <c r="Z28" s="142"/>
      <c r="AA28" s="144"/>
      <c r="AB28" s="144"/>
      <c r="AC28" s="144"/>
      <c r="AD28" s="144"/>
      <c r="AE28" s="140">
        <f t="shared" si="0"/>
        <v>0</v>
      </c>
      <c r="AF28" s="144"/>
      <c r="AG28" s="144"/>
      <c r="AH28" s="144"/>
      <c r="AI28" s="144"/>
      <c r="AJ28" s="144"/>
      <c r="AK28" s="144"/>
      <c r="AL28" s="144"/>
      <c r="AM28" s="144"/>
      <c r="AN28" s="144"/>
      <c r="AO28" s="144"/>
      <c r="AP28" s="139"/>
      <c r="AQ28" s="142"/>
    </row>
    <row r="29" spans="2:43">
      <c r="B29" s="67"/>
      <c r="C29" s="131"/>
      <c r="D29" s="131"/>
      <c r="E29" s="131"/>
      <c r="F29" s="141"/>
      <c r="G29" s="141"/>
      <c r="H29" s="142"/>
      <c r="I29" s="67"/>
      <c r="J29" s="143"/>
      <c r="K29" s="134">
        <f t="shared" si="1"/>
        <v>0</v>
      </c>
      <c r="L29" s="134">
        <f t="shared" si="1"/>
        <v>0</v>
      </c>
      <c r="M29" s="135"/>
      <c r="N29" s="136"/>
      <c r="O29" s="137">
        <f t="shared" si="2"/>
        <v>0</v>
      </c>
      <c r="P29" s="133"/>
      <c r="Q29" s="131"/>
      <c r="R29" s="131"/>
      <c r="S29" s="131"/>
      <c r="T29" s="131"/>
      <c r="U29" s="138">
        <f t="shared" si="3"/>
        <v>0</v>
      </c>
      <c r="V29" s="142"/>
      <c r="W29" s="142"/>
      <c r="X29" s="142"/>
      <c r="Y29" s="142"/>
      <c r="Z29" s="142"/>
      <c r="AA29" s="144"/>
      <c r="AB29" s="144"/>
      <c r="AC29" s="144"/>
      <c r="AD29" s="144"/>
      <c r="AE29" s="140">
        <f t="shared" si="0"/>
        <v>0</v>
      </c>
      <c r="AF29" s="144"/>
      <c r="AG29" s="144"/>
      <c r="AH29" s="144"/>
      <c r="AI29" s="144"/>
      <c r="AJ29" s="144"/>
      <c r="AK29" s="144"/>
      <c r="AL29" s="144"/>
      <c r="AM29" s="144"/>
      <c r="AN29" s="144"/>
      <c r="AO29" s="144"/>
      <c r="AP29" s="139"/>
      <c r="AQ29" s="142"/>
    </row>
    <row r="30" spans="2:43">
      <c r="B30" s="67"/>
      <c r="C30" s="131"/>
      <c r="D30" s="131"/>
      <c r="E30" s="131"/>
      <c r="F30" s="141"/>
      <c r="G30" s="141"/>
      <c r="H30" s="142"/>
      <c r="I30" s="67"/>
      <c r="J30" s="143"/>
      <c r="K30" s="134">
        <f t="shared" si="1"/>
        <v>0</v>
      </c>
      <c r="L30" s="134">
        <f t="shared" si="1"/>
        <v>0</v>
      </c>
      <c r="M30" s="135"/>
      <c r="N30" s="136"/>
      <c r="O30" s="137">
        <f t="shared" si="2"/>
        <v>0</v>
      </c>
      <c r="P30" s="133"/>
      <c r="Q30" s="131"/>
      <c r="R30" s="131"/>
      <c r="S30" s="131"/>
      <c r="T30" s="131"/>
      <c r="U30" s="138">
        <f t="shared" si="3"/>
        <v>0</v>
      </c>
      <c r="V30" s="142"/>
      <c r="W30" s="142"/>
      <c r="X30" s="142"/>
      <c r="Y30" s="142"/>
      <c r="Z30" s="142"/>
      <c r="AA30" s="144"/>
      <c r="AB30" s="144"/>
      <c r="AC30" s="144"/>
      <c r="AD30" s="144"/>
      <c r="AE30" s="140">
        <f t="shared" si="0"/>
        <v>0</v>
      </c>
      <c r="AF30" s="144"/>
      <c r="AG30" s="144"/>
      <c r="AH30" s="144"/>
      <c r="AI30" s="144"/>
      <c r="AJ30" s="144"/>
      <c r="AK30" s="144"/>
      <c r="AL30" s="144"/>
      <c r="AM30" s="144"/>
      <c r="AN30" s="144"/>
      <c r="AO30" s="144"/>
      <c r="AP30" s="139"/>
      <c r="AQ30" s="142"/>
    </row>
    <row r="31" spans="2:43">
      <c r="B31" s="67"/>
      <c r="C31" s="131"/>
      <c r="D31" s="131"/>
      <c r="E31" s="131"/>
      <c r="F31" s="141"/>
      <c r="G31" s="141"/>
      <c r="H31" s="142"/>
      <c r="I31" s="67"/>
      <c r="J31" s="143"/>
      <c r="K31" s="134">
        <f t="shared" si="1"/>
        <v>0</v>
      </c>
      <c r="L31" s="134">
        <f t="shared" si="1"/>
        <v>0</v>
      </c>
      <c r="M31" s="135"/>
      <c r="N31" s="136"/>
      <c r="O31" s="137">
        <f t="shared" si="2"/>
        <v>0</v>
      </c>
      <c r="P31" s="133"/>
      <c r="Q31" s="131"/>
      <c r="R31" s="131"/>
      <c r="S31" s="131"/>
      <c r="T31" s="131"/>
      <c r="U31" s="138">
        <f t="shared" si="3"/>
        <v>0</v>
      </c>
      <c r="V31" s="142"/>
      <c r="W31" s="142"/>
      <c r="X31" s="142"/>
      <c r="Y31" s="142"/>
      <c r="Z31" s="142"/>
      <c r="AA31" s="144"/>
      <c r="AB31" s="144"/>
      <c r="AC31" s="144"/>
      <c r="AD31" s="144"/>
      <c r="AE31" s="140">
        <f t="shared" si="0"/>
        <v>0</v>
      </c>
      <c r="AF31" s="144"/>
      <c r="AG31" s="144"/>
      <c r="AH31" s="144"/>
      <c r="AI31" s="144"/>
      <c r="AJ31" s="144"/>
      <c r="AK31" s="144"/>
      <c r="AL31" s="144"/>
      <c r="AM31" s="144"/>
      <c r="AN31" s="144"/>
      <c r="AO31" s="144"/>
      <c r="AP31" s="139"/>
      <c r="AQ31" s="142"/>
    </row>
    <row r="32" spans="2:43">
      <c r="B32" s="67"/>
      <c r="C32" s="131"/>
      <c r="D32" s="131"/>
      <c r="E32" s="131"/>
      <c r="F32" s="141"/>
      <c r="G32" s="141"/>
      <c r="H32" s="142"/>
      <c r="I32" s="67"/>
      <c r="J32" s="143"/>
      <c r="K32" s="134">
        <f t="shared" si="1"/>
        <v>0</v>
      </c>
      <c r="L32" s="134">
        <f t="shared" si="1"/>
        <v>0</v>
      </c>
      <c r="M32" s="135"/>
      <c r="N32" s="136"/>
      <c r="O32" s="137">
        <f t="shared" si="2"/>
        <v>0</v>
      </c>
      <c r="P32" s="133"/>
      <c r="Q32" s="131"/>
      <c r="R32" s="131"/>
      <c r="S32" s="131"/>
      <c r="T32" s="131"/>
      <c r="U32" s="138">
        <f t="shared" si="3"/>
        <v>0</v>
      </c>
      <c r="V32" s="142"/>
      <c r="W32" s="142"/>
      <c r="X32" s="142"/>
      <c r="Y32" s="142"/>
      <c r="Z32" s="142"/>
      <c r="AA32" s="144"/>
      <c r="AB32" s="144"/>
      <c r="AC32" s="144"/>
      <c r="AD32" s="144"/>
      <c r="AE32" s="140">
        <f t="shared" si="0"/>
        <v>0</v>
      </c>
      <c r="AF32" s="144"/>
      <c r="AG32" s="144"/>
      <c r="AH32" s="144"/>
      <c r="AI32" s="144"/>
      <c r="AJ32" s="144"/>
      <c r="AK32" s="144"/>
      <c r="AL32" s="144"/>
      <c r="AM32" s="144"/>
      <c r="AN32" s="144"/>
      <c r="AO32" s="144"/>
      <c r="AP32" s="139"/>
      <c r="AQ32" s="142"/>
    </row>
    <row r="33" spans="2:43">
      <c r="B33" s="67"/>
      <c r="C33" s="131"/>
      <c r="D33" s="131"/>
      <c r="E33" s="131"/>
      <c r="F33" s="132"/>
      <c r="G33" s="132"/>
      <c r="H33" s="132"/>
      <c r="I33" s="67"/>
      <c r="J33" s="133"/>
      <c r="K33" s="134">
        <f t="shared" si="1"/>
        <v>0</v>
      </c>
      <c r="L33" s="134">
        <f t="shared" si="1"/>
        <v>0</v>
      </c>
      <c r="M33" s="135"/>
      <c r="N33" s="136"/>
      <c r="O33" s="137">
        <f t="shared" si="2"/>
        <v>0</v>
      </c>
      <c r="P33" s="133"/>
      <c r="Q33" s="131"/>
      <c r="R33" s="131"/>
      <c r="S33" s="131"/>
      <c r="T33" s="131"/>
      <c r="U33" s="138">
        <f t="shared" si="3"/>
        <v>0</v>
      </c>
      <c r="V33" s="131"/>
      <c r="W33" s="131"/>
      <c r="X33" s="131"/>
      <c r="Y33" s="131"/>
      <c r="Z33" s="131"/>
      <c r="AA33" s="145"/>
      <c r="AB33" s="145"/>
      <c r="AC33" s="145"/>
      <c r="AD33" s="145"/>
      <c r="AE33" s="140">
        <f t="shared" si="0"/>
        <v>0</v>
      </c>
      <c r="AF33" s="139"/>
      <c r="AG33" s="139"/>
      <c r="AH33" s="139"/>
      <c r="AI33" s="139"/>
      <c r="AJ33" s="139"/>
      <c r="AK33" s="139"/>
      <c r="AL33" s="139"/>
      <c r="AM33" s="139"/>
      <c r="AN33" s="139"/>
      <c r="AO33" s="139"/>
      <c r="AP33" s="139"/>
      <c r="AQ33" s="132"/>
    </row>
    <row r="34" spans="2:43">
      <c r="B34" s="67"/>
      <c r="C34" s="131"/>
      <c r="D34" s="131"/>
      <c r="E34" s="131"/>
      <c r="F34" s="132"/>
      <c r="G34" s="132"/>
      <c r="H34" s="132"/>
      <c r="I34" s="67"/>
      <c r="J34" s="133"/>
      <c r="K34" s="134">
        <f t="shared" si="1"/>
        <v>0</v>
      </c>
      <c r="L34" s="134">
        <f t="shared" si="1"/>
        <v>0</v>
      </c>
      <c r="M34" s="135"/>
      <c r="N34" s="136"/>
      <c r="O34" s="137">
        <f t="shared" si="2"/>
        <v>0</v>
      </c>
      <c r="P34" s="133"/>
      <c r="Q34" s="131"/>
      <c r="R34" s="131"/>
      <c r="S34" s="131"/>
      <c r="T34" s="131"/>
      <c r="U34" s="138">
        <f t="shared" si="3"/>
        <v>0</v>
      </c>
      <c r="V34" s="131"/>
      <c r="W34" s="131"/>
      <c r="X34" s="131"/>
      <c r="Y34" s="131"/>
      <c r="Z34" s="131"/>
      <c r="AA34" s="145"/>
      <c r="AB34" s="145"/>
      <c r="AC34" s="145"/>
      <c r="AD34" s="145"/>
      <c r="AE34" s="140">
        <f t="shared" si="0"/>
        <v>0</v>
      </c>
      <c r="AF34" s="139"/>
      <c r="AG34" s="139"/>
      <c r="AH34" s="139"/>
      <c r="AI34" s="139"/>
      <c r="AJ34" s="139"/>
      <c r="AK34" s="139"/>
      <c r="AL34" s="139"/>
      <c r="AM34" s="139"/>
      <c r="AN34" s="139"/>
      <c r="AO34" s="139"/>
      <c r="AP34" s="139"/>
      <c r="AQ34" s="132"/>
    </row>
    <row r="35" spans="2:43">
      <c r="B35" s="67"/>
      <c r="C35" s="131"/>
      <c r="D35" s="131"/>
      <c r="E35" s="131"/>
      <c r="F35" s="132"/>
      <c r="G35" s="132"/>
      <c r="H35" s="132"/>
      <c r="I35" s="67"/>
      <c r="J35" s="133"/>
      <c r="K35" s="134">
        <f t="shared" si="1"/>
        <v>0</v>
      </c>
      <c r="L35" s="134">
        <f t="shared" si="1"/>
        <v>0</v>
      </c>
      <c r="M35" s="135"/>
      <c r="N35" s="136"/>
      <c r="O35" s="137">
        <f t="shared" si="2"/>
        <v>0</v>
      </c>
      <c r="P35" s="133"/>
      <c r="Q35" s="131"/>
      <c r="R35" s="131"/>
      <c r="S35" s="131"/>
      <c r="T35" s="131"/>
      <c r="U35" s="138">
        <f t="shared" si="3"/>
        <v>0</v>
      </c>
      <c r="V35" s="131"/>
      <c r="W35" s="131"/>
      <c r="X35" s="131"/>
      <c r="Y35" s="131"/>
      <c r="Z35" s="131"/>
      <c r="AA35" s="145"/>
      <c r="AB35" s="145"/>
      <c r="AC35" s="145"/>
      <c r="AD35" s="145"/>
      <c r="AE35" s="140">
        <f t="shared" si="0"/>
        <v>0</v>
      </c>
      <c r="AF35" s="139"/>
      <c r="AG35" s="139"/>
      <c r="AH35" s="139"/>
      <c r="AI35" s="139"/>
      <c r="AJ35" s="139"/>
      <c r="AK35" s="139"/>
      <c r="AL35" s="139"/>
      <c r="AM35" s="139"/>
      <c r="AN35" s="139"/>
      <c r="AO35" s="139"/>
      <c r="AP35" s="139"/>
      <c r="AQ35" s="132"/>
    </row>
    <row r="36" spans="2:43">
      <c r="B36" s="67"/>
      <c r="C36" s="131"/>
      <c r="D36" s="131"/>
      <c r="E36" s="131"/>
      <c r="F36" s="132"/>
      <c r="G36" s="132"/>
      <c r="H36" s="132"/>
      <c r="I36" s="67"/>
      <c r="J36" s="133"/>
      <c r="K36" s="134">
        <f t="shared" si="1"/>
        <v>0</v>
      </c>
      <c r="L36" s="134">
        <f t="shared" si="1"/>
        <v>0</v>
      </c>
      <c r="M36" s="135"/>
      <c r="N36" s="136"/>
      <c r="O36" s="137">
        <f t="shared" si="2"/>
        <v>0</v>
      </c>
      <c r="P36" s="133"/>
      <c r="Q36" s="131"/>
      <c r="R36" s="131"/>
      <c r="S36" s="131"/>
      <c r="T36" s="131"/>
      <c r="U36" s="138">
        <f t="shared" si="3"/>
        <v>0</v>
      </c>
      <c r="V36" s="131"/>
      <c r="W36" s="131"/>
      <c r="X36" s="131"/>
      <c r="Y36" s="131"/>
      <c r="Z36" s="131"/>
      <c r="AA36" s="145"/>
      <c r="AB36" s="145"/>
      <c r="AC36" s="145"/>
      <c r="AD36" s="145"/>
      <c r="AE36" s="140">
        <f t="shared" si="0"/>
        <v>0</v>
      </c>
      <c r="AF36" s="139"/>
      <c r="AG36" s="139"/>
      <c r="AH36" s="139"/>
      <c r="AI36" s="139"/>
      <c r="AJ36" s="139"/>
      <c r="AK36" s="139"/>
      <c r="AL36" s="139"/>
      <c r="AM36" s="139"/>
      <c r="AN36" s="139"/>
      <c r="AO36" s="139"/>
      <c r="AP36" s="139"/>
      <c r="AQ36" s="132"/>
    </row>
    <row r="37" spans="2:43">
      <c r="B37" s="67"/>
      <c r="C37" s="131"/>
      <c r="D37" s="131"/>
      <c r="E37" s="131"/>
      <c r="F37" s="132"/>
      <c r="G37" s="132"/>
      <c r="H37" s="132"/>
      <c r="I37" s="67"/>
      <c r="J37" s="133"/>
      <c r="K37" s="134">
        <f t="shared" si="1"/>
        <v>0</v>
      </c>
      <c r="L37" s="134">
        <f t="shared" si="1"/>
        <v>0</v>
      </c>
      <c r="M37" s="135"/>
      <c r="N37" s="136"/>
      <c r="O37" s="137">
        <f t="shared" si="2"/>
        <v>0</v>
      </c>
      <c r="P37" s="133"/>
      <c r="Q37" s="131"/>
      <c r="R37" s="131"/>
      <c r="S37" s="131"/>
      <c r="T37" s="131"/>
      <c r="U37" s="138">
        <f t="shared" si="3"/>
        <v>0</v>
      </c>
      <c r="V37" s="131"/>
      <c r="W37" s="131"/>
      <c r="X37" s="131"/>
      <c r="Y37" s="131"/>
      <c r="Z37" s="131"/>
      <c r="AA37" s="145"/>
      <c r="AB37" s="145"/>
      <c r="AC37" s="145"/>
      <c r="AD37" s="145"/>
      <c r="AE37" s="140">
        <f t="shared" si="0"/>
        <v>0</v>
      </c>
      <c r="AF37" s="139"/>
      <c r="AG37" s="139"/>
      <c r="AH37" s="139"/>
      <c r="AI37" s="139"/>
      <c r="AJ37" s="139"/>
      <c r="AK37" s="139"/>
      <c r="AL37" s="139"/>
      <c r="AM37" s="139"/>
      <c r="AN37" s="139"/>
      <c r="AO37" s="139"/>
      <c r="AP37" s="139"/>
      <c r="AQ37" s="132"/>
    </row>
    <row r="38" spans="2:43">
      <c r="B38" s="67"/>
      <c r="C38" s="131"/>
      <c r="D38" s="131"/>
      <c r="E38" s="131"/>
      <c r="F38" s="132"/>
      <c r="G38" s="132"/>
      <c r="H38" s="132"/>
      <c r="I38" s="67"/>
      <c r="J38" s="133"/>
      <c r="K38" s="134">
        <f t="shared" si="1"/>
        <v>0</v>
      </c>
      <c r="L38" s="134">
        <f t="shared" si="1"/>
        <v>0</v>
      </c>
      <c r="M38" s="135"/>
      <c r="N38" s="136"/>
      <c r="O38" s="137">
        <f t="shared" si="2"/>
        <v>0</v>
      </c>
      <c r="P38" s="133"/>
      <c r="Q38" s="131"/>
      <c r="R38" s="131"/>
      <c r="S38" s="131"/>
      <c r="T38" s="131"/>
      <c r="U38" s="138">
        <f t="shared" si="3"/>
        <v>0</v>
      </c>
      <c r="V38" s="131"/>
      <c r="W38" s="131"/>
      <c r="X38" s="131"/>
      <c r="Y38" s="131"/>
      <c r="Z38" s="131"/>
      <c r="AA38" s="145"/>
      <c r="AB38" s="145"/>
      <c r="AC38" s="145"/>
      <c r="AD38" s="145"/>
      <c r="AE38" s="140">
        <f t="shared" si="0"/>
        <v>0</v>
      </c>
      <c r="AF38" s="139"/>
      <c r="AG38" s="139"/>
      <c r="AH38" s="139"/>
      <c r="AI38" s="139"/>
      <c r="AJ38" s="139"/>
      <c r="AK38" s="139"/>
      <c r="AL38" s="139"/>
      <c r="AM38" s="139"/>
      <c r="AN38" s="139"/>
      <c r="AO38" s="139"/>
      <c r="AP38" s="139"/>
      <c r="AQ38" s="132"/>
    </row>
    <row r="39" spans="2:43">
      <c r="B39" s="67"/>
      <c r="C39" s="131"/>
      <c r="D39" s="131"/>
      <c r="E39" s="131"/>
      <c r="F39" s="132"/>
      <c r="G39" s="132"/>
      <c r="H39" s="131"/>
      <c r="I39" s="67"/>
      <c r="J39" s="133"/>
      <c r="K39" s="134">
        <f t="shared" si="1"/>
        <v>0</v>
      </c>
      <c r="L39" s="134">
        <f t="shared" si="1"/>
        <v>0</v>
      </c>
      <c r="M39" s="135"/>
      <c r="N39" s="136"/>
      <c r="O39" s="137">
        <f t="shared" si="2"/>
        <v>0</v>
      </c>
      <c r="P39" s="133"/>
      <c r="Q39" s="131"/>
      <c r="R39" s="131"/>
      <c r="S39" s="131"/>
      <c r="T39" s="131"/>
      <c r="U39" s="138">
        <f t="shared" si="3"/>
        <v>0</v>
      </c>
      <c r="V39" s="146"/>
      <c r="W39" s="131"/>
      <c r="X39" s="131"/>
      <c r="Y39" s="131"/>
      <c r="Z39" s="131"/>
      <c r="AA39" s="139"/>
      <c r="AB39" s="139"/>
      <c r="AC39" s="139"/>
      <c r="AD39" s="139"/>
      <c r="AE39" s="140">
        <f t="shared" si="0"/>
        <v>0</v>
      </c>
      <c r="AF39" s="139"/>
      <c r="AG39" s="139"/>
      <c r="AH39" s="139"/>
      <c r="AI39" s="139"/>
      <c r="AJ39" s="139"/>
      <c r="AK39" s="139"/>
      <c r="AL39" s="139"/>
      <c r="AM39" s="139"/>
      <c r="AN39" s="139"/>
      <c r="AO39" s="139"/>
      <c r="AP39" s="139"/>
      <c r="AQ39" s="131"/>
    </row>
    <row r="40" spans="2:43" ht="21.75" customHeight="1">
      <c r="B40" s="147"/>
      <c r="C40" s="148"/>
      <c r="D40" s="148"/>
      <c r="E40" s="148"/>
      <c r="F40" s="149">
        <f>+SUBTOTAL(3,F9:F39)</f>
        <v>2</v>
      </c>
      <c r="G40" s="149"/>
      <c r="H40" s="148"/>
      <c r="I40" s="150"/>
      <c r="J40" s="151">
        <f>+SUBTOTAL(9,J9:J39)</f>
        <v>100000</v>
      </c>
      <c r="K40" s="147">
        <f t="shared" ref="K40:AH40" si="4">SUM(K9:K39)</f>
        <v>10</v>
      </c>
      <c r="L40" s="147">
        <f t="shared" si="4"/>
        <v>28000</v>
      </c>
      <c r="M40" s="147">
        <f t="shared" si="4"/>
        <v>4</v>
      </c>
      <c r="N40" s="147">
        <f t="shared" si="4"/>
        <v>13000</v>
      </c>
      <c r="O40" s="147">
        <f t="shared" si="4"/>
        <v>3</v>
      </c>
      <c r="P40" s="147">
        <f t="shared" si="4"/>
        <v>12000</v>
      </c>
      <c r="Q40" s="147">
        <f t="shared" si="4"/>
        <v>0</v>
      </c>
      <c r="R40" s="147">
        <f t="shared" si="4"/>
        <v>1</v>
      </c>
      <c r="S40" s="147">
        <f t="shared" si="4"/>
        <v>1</v>
      </c>
      <c r="T40" s="147">
        <f t="shared" si="4"/>
        <v>1</v>
      </c>
      <c r="U40" s="147">
        <f t="shared" si="4"/>
        <v>3</v>
      </c>
      <c r="V40" s="147">
        <f t="shared" si="4"/>
        <v>3000</v>
      </c>
      <c r="W40" s="147">
        <f t="shared" si="4"/>
        <v>1</v>
      </c>
      <c r="X40" s="147">
        <f t="shared" si="4"/>
        <v>1</v>
      </c>
      <c r="Y40" s="147">
        <f t="shared" si="4"/>
        <v>0</v>
      </c>
      <c r="Z40" s="147">
        <f t="shared" si="4"/>
        <v>1</v>
      </c>
      <c r="AA40" s="147">
        <f t="shared" si="4"/>
        <v>7</v>
      </c>
      <c r="AB40" s="147">
        <f t="shared" si="4"/>
        <v>16000</v>
      </c>
      <c r="AC40" s="147">
        <f t="shared" si="4"/>
        <v>4</v>
      </c>
      <c r="AD40" s="147">
        <f t="shared" si="4"/>
        <v>9000</v>
      </c>
      <c r="AE40" s="147">
        <f t="shared" si="4"/>
        <v>3</v>
      </c>
      <c r="AF40" s="147">
        <f t="shared" si="4"/>
        <v>1</v>
      </c>
      <c r="AG40" s="147">
        <f t="shared" si="4"/>
        <v>1</v>
      </c>
      <c r="AH40" s="147">
        <f t="shared" si="4"/>
        <v>1</v>
      </c>
      <c r="AI40" s="147" t="e">
        <f>SUM(AI9:AI39)</f>
        <v>#VALUE!</v>
      </c>
      <c r="AJ40" s="147" t="e">
        <f>SUM(AJ9:AJ39)</f>
        <v>#VALUE!</v>
      </c>
      <c r="AK40" s="147" t="e">
        <f>SUM(AK9:AK39)</f>
        <v>#VALUE!</v>
      </c>
      <c r="AL40" s="147" t="e">
        <f>SUM(AL9:AL39)</f>
        <v>#VALUE!</v>
      </c>
      <c r="AM40" s="147" t="e">
        <f>SUM(AM9:AM39)</f>
        <v>#VALUE!</v>
      </c>
      <c r="AN40" s="147"/>
      <c r="AO40" s="147">
        <f>SUM(AO9:AO39)</f>
        <v>1</v>
      </c>
      <c r="AP40" s="147">
        <f>SUM(AP9:AP39)</f>
        <v>0</v>
      </c>
      <c r="AQ40" s="148"/>
    </row>
    <row r="41" spans="2:43" ht="23.25" customHeight="1">
      <c r="L41" s="59">
        <f>+N40+P40+V40</f>
        <v>28000</v>
      </c>
    </row>
    <row r="42" spans="2:43" ht="23.25" customHeight="1">
      <c r="E42" s="12"/>
      <c r="F42" s="152" t="s">
        <v>259</v>
      </c>
      <c r="I42" s="11"/>
      <c r="K42" s="58"/>
      <c r="L42" s="58"/>
      <c r="Q42" s="10" t="s">
        <v>260</v>
      </c>
      <c r="Z42" s="10"/>
      <c r="AC42" s="153"/>
      <c r="AE42" s="59"/>
      <c r="AI42" s="154" t="s">
        <v>261</v>
      </c>
    </row>
    <row r="43" spans="2:43" ht="23.25" customHeight="1">
      <c r="E43" s="12"/>
      <c r="F43" s="155" t="s">
        <v>262</v>
      </c>
      <c r="I43" s="11"/>
      <c r="K43" s="58"/>
      <c r="L43" s="58"/>
      <c r="Q43" s="67" t="s">
        <v>202</v>
      </c>
      <c r="R43" s="2555" t="s">
        <v>263</v>
      </c>
      <c r="S43" s="2556"/>
      <c r="T43" s="2556"/>
      <c r="U43" s="2556"/>
      <c r="V43" s="2556"/>
      <c r="W43" s="2556"/>
      <c r="X43" s="2557"/>
      <c r="Z43" s="14"/>
      <c r="AA43" s="2553" t="s">
        <v>264</v>
      </c>
      <c r="AB43" s="2554"/>
      <c r="AC43" s="2554"/>
      <c r="AD43" s="2554"/>
      <c r="AE43" s="2554"/>
      <c r="AF43" s="2558"/>
      <c r="AG43" s="153"/>
      <c r="AI43" s="69" t="s">
        <v>202</v>
      </c>
      <c r="AJ43" s="2553" t="s">
        <v>265</v>
      </c>
      <c r="AK43" s="2554"/>
      <c r="AL43" s="2554"/>
      <c r="AM43" s="2554"/>
      <c r="AN43" s="2554"/>
      <c r="AO43" s="2554"/>
      <c r="AP43" s="2554"/>
      <c r="AQ43" s="13"/>
    </row>
    <row r="44" spans="2:43" ht="23.25" customHeight="1">
      <c r="E44" s="12"/>
      <c r="F44" s="10" t="s">
        <v>266</v>
      </c>
      <c r="I44" s="11"/>
      <c r="K44" s="58"/>
      <c r="L44" s="58"/>
      <c r="Q44" s="67" t="s">
        <v>203</v>
      </c>
      <c r="R44" s="2555" t="s">
        <v>267</v>
      </c>
      <c r="S44" s="2556"/>
      <c r="T44" s="2556"/>
      <c r="U44" s="2556"/>
      <c r="V44" s="2556"/>
      <c r="W44" s="2556"/>
      <c r="X44" s="2557"/>
      <c r="Z44" s="14"/>
      <c r="AA44" s="2553" t="s">
        <v>268</v>
      </c>
      <c r="AB44" s="2554"/>
      <c r="AC44" s="2554"/>
      <c r="AD44" s="2554"/>
      <c r="AE44" s="2554"/>
      <c r="AF44" s="2558"/>
      <c r="AG44" s="153"/>
      <c r="AI44" s="69" t="s">
        <v>203</v>
      </c>
      <c r="AJ44" s="2553" t="s">
        <v>269</v>
      </c>
      <c r="AK44" s="2554"/>
      <c r="AL44" s="2554"/>
      <c r="AM44" s="2554"/>
      <c r="AN44" s="2554"/>
      <c r="AO44" s="2554"/>
      <c r="AP44" s="2554"/>
      <c r="AQ44" s="13"/>
    </row>
    <row r="45" spans="2:43" ht="23.25" customHeight="1">
      <c r="E45" s="12"/>
      <c r="F45" s="10" t="s">
        <v>270</v>
      </c>
      <c r="Q45" s="67" t="s">
        <v>204</v>
      </c>
      <c r="R45" s="2555" t="s">
        <v>271</v>
      </c>
      <c r="S45" s="2556"/>
      <c r="T45" s="2556"/>
      <c r="U45" s="2556"/>
      <c r="V45" s="2556"/>
      <c r="W45" s="2556"/>
      <c r="X45" s="2557"/>
      <c r="Z45" s="14"/>
      <c r="AA45" s="2553" t="s">
        <v>272</v>
      </c>
      <c r="AB45" s="2554"/>
      <c r="AC45" s="2554"/>
      <c r="AD45" s="2554"/>
      <c r="AE45" s="2554"/>
      <c r="AF45" s="2558"/>
      <c r="AG45" s="153"/>
      <c r="AI45" s="69" t="s">
        <v>204</v>
      </c>
      <c r="AJ45" s="2553" t="s">
        <v>273</v>
      </c>
      <c r="AK45" s="2554"/>
      <c r="AL45" s="2554"/>
      <c r="AM45" s="2554"/>
      <c r="AN45" s="2554"/>
      <c r="AO45" s="2554"/>
      <c r="AP45" s="2554"/>
      <c r="AQ45" s="13"/>
    </row>
    <row r="46" spans="2:43" ht="23.25" customHeight="1">
      <c r="E46" s="12"/>
      <c r="F46" s="10" t="s">
        <v>274</v>
      </c>
      <c r="I46" s="11"/>
      <c r="K46" s="58"/>
      <c r="L46" s="58"/>
      <c r="Q46" s="67" t="s">
        <v>205</v>
      </c>
      <c r="R46" s="2555" t="s">
        <v>275</v>
      </c>
      <c r="S46" s="2556"/>
      <c r="T46" s="2556"/>
      <c r="U46" s="2556"/>
      <c r="V46" s="2556"/>
      <c r="W46" s="2556"/>
      <c r="X46" s="2557"/>
      <c r="AA46" s="153"/>
      <c r="AB46" s="153"/>
      <c r="AC46" s="153"/>
      <c r="AD46" s="153"/>
      <c r="AE46" s="153"/>
      <c r="AF46" s="153"/>
      <c r="AG46" s="153"/>
      <c r="AI46" s="69" t="s">
        <v>205</v>
      </c>
      <c r="AJ46" s="2553" t="s">
        <v>276</v>
      </c>
      <c r="AK46" s="2554"/>
      <c r="AL46" s="2554"/>
      <c r="AM46" s="2554"/>
      <c r="AN46" s="2554"/>
      <c r="AO46" s="2554"/>
      <c r="AP46" s="2554"/>
      <c r="AQ46" s="13"/>
    </row>
    <row r="47" spans="2:43" ht="23.25" customHeight="1">
      <c r="E47" s="12"/>
      <c r="F47" s="10" t="s">
        <v>277</v>
      </c>
      <c r="AI47" s="69" t="s">
        <v>208</v>
      </c>
      <c r="AJ47" s="2553" t="s">
        <v>275</v>
      </c>
      <c r="AK47" s="2554"/>
      <c r="AL47" s="2554"/>
      <c r="AM47" s="2554"/>
      <c r="AN47" s="2554"/>
      <c r="AO47" s="2554"/>
      <c r="AP47" s="2554"/>
      <c r="AQ47" s="13"/>
    </row>
    <row r="48" spans="2:43" ht="23.25" customHeight="1"/>
    <row r="49" ht="23.25" customHeight="1"/>
  </sheetData>
  <mergeCells count="48">
    <mergeCell ref="G3:G7"/>
    <mergeCell ref="B3:B7"/>
    <mergeCell ref="C3:C7"/>
    <mergeCell ref="D3:D7"/>
    <mergeCell ref="E3:E7"/>
    <mergeCell ref="F3:F7"/>
    <mergeCell ref="AQ3:AQ7"/>
    <mergeCell ref="K4:K7"/>
    <mergeCell ref="L4:L7"/>
    <mergeCell ref="M4:N5"/>
    <mergeCell ref="O4:T5"/>
    <mergeCell ref="N6:N7"/>
    <mergeCell ref="O6:O7"/>
    <mergeCell ref="P6:P7"/>
    <mergeCell ref="Q6:T6"/>
    <mergeCell ref="V6:V7"/>
    <mergeCell ref="W6:Z6"/>
    <mergeCell ref="AF6:AH6"/>
    <mergeCell ref="AI6:AN6"/>
    <mergeCell ref="H3:H7"/>
    <mergeCell ref="I3:I7"/>
    <mergeCell ref="J3:J7"/>
    <mergeCell ref="K3:Z3"/>
    <mergeCell ref="AA3:AP3"/>
    <mergeCell ref="U4:Z5"/>
    <mergeCell ref="AA4:AN4"/>
    <mergeCell ref="AO4:AP4"/>
    <mergeCell ref="AA5:AA7"/>
    <mergeCell ref="AB5:AB7"/>
    <mergeCell ref="AC5:AC7"/>
    <mergeCell ref="AD5:AD7"/>
    <mergeCell ref="AE5:AN5"/>
    <mergeCell ref="AO5:AO7"/>
    <mergeCell ref="AP5:AP7"/>
    <mergeCell ref="M6:M7"/>
    <mergeCell ref="R43:X43"/>
    <mergeCell ref="AA43:AF43"/>
    <mergeCell ref="AJ43:AP43"/>
    <mergeCell ref="U6:U7"/>
    <mergeCell ref="R46:X46"/>
    <mergeCell ref="AJ46:AP46"/>
    <mergeCell ref="AJ47:AP47"/>
    <mergeCell ref="R44:X44"/>
    <mergeCell ref="AA44:AF44"/>
    <mergeCell ref="AJ44:AP44"/>
    <mergeCell ref="R45:X45"/>
    <mergeCell ref="AA45:AF45"/>
    <mergeCell ref="AJ45:AP45"/>
  </mergeCells>
  <phoneticPr fontId="2"/>
  <printOptions horizontalCentered="1"/>
  <pageMargins left="0.19685039370078741" right="0.15748031496062992" top="0.98425196850393704" bottom="0.55118110236220474" header="0.15748031496062992" footer="0.19685039370078741"/>
  <pageSetup paperSize="8" scale="56" orientation="landscape" r:id="rId1"/>
  <headerFooter alignWithMargins="0">
    <oddFooter>&amp;L
&amp;C&amp;P/&amp;N&amp;R&amp;A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0">
    <pageSetUpPr fitToPage="1"/>
  </sheetPr>
  <dimension ref="A2:BL48"/>
  <sheetViews>
    <sheetView view="pageBreakPreview" zoomScaleNormal="100" zoomScaleSheetLayoutView="100" workbookViewId="0">
      <selection activeCell="C23" sqref="C23:C32"/>
    </sheetView>
  </sheetViews>
  <sheetFormatPr defaultRowHeight="14"/>
  <cols>
    <col min="1" max="1" width="5.08984375" style="11" customWidth="1"/>
    <col min="2" max="2" width="24.453125" style="11" customWidth="1"/>
    <col min="3" max="3" width="14.6328125" style="11" customWidth="1"/>
    <col min="4" max="4" width="1.36328125" style="157" customWidth="1"/>
    <col min="5" max="21" width="2.453125" style="157" customWidth="1"/>
    <col min="22" max="24" width="2.08984375" style="157" customWidth="1"/>
    <col min="25" max="40" width="2.453125" style="157" customWidth="1"/>
    <col min="41" max="41" width="2.08984375" style="157" customWidth="1"/>
    <col min="42" max="42" width="2.453125" style="157" customWidth="1"/>
    <col min="43" max="43" width="1.08984375" style="157" customWidth="1"/>
    <col min="44" max="44" width="1.36328125" style="157" customWidth="1"/>
    <col min="45" max="61" width="2.453125" style="157" customWidth="1"/>
    <col min="62" max="64" width="2.08984375" style="157" customWidth="1"/>
    <col min="65" max="256" width="9" style="11"/>
    <col min="257" max="257" width="5.08984375" style="11" customWidth="1"/>
    <col min="258" max="258" width="24.453125" style="11" customWidth="1"/>
    <col min="259" max="259" width="14.6328125" style="11" customWidth="1"/>
    <col min="260" max="260" width="1.36328125" style="11" customWidth="1"/>
    <col min="261" max="277" width="2.453125" style="11" customWidth="1"/>
    <col min="278" max="280" width="2.08984375" style="11" customWidth="1"/>
    <col min="281" max="296" width="2.453125" style="11" customWidth="1"/>
    <col min="297" max="297" width="2.08984375" style="11" customWidth="1"/>
    <col min="298" max="298" width="2.453125" style="11" customWidth="1"/>
    <col min="299" max="299" width="1.08984375" style="11" customWidth="1"/>
    <col min="300" max="300" width="1.36328125" style="11" customWidth="1"/>
    <col min="301" max="317" width="2.453125" style="11" customWidth="1"/>
    <col min="318" max="320" width="2.08984375" style="11" customWidth="1"/>
    <col min="321" max="512" width="9" style="11"/>
    <col min="513" max="513" width="5.08984375" style="11" customWidth="1"/>
    <col min="514" max="514" width="24.453125" style="11" customWidth="1"/>
    <col min="515" max="515" width="14.6328125" style="11" customWidth="1"/>
    <col min="516" max="516" width="1.36328125" style="11" customWidth="1"/>
    <col min="517" max="533" width="2.453125" style="11" customWidth="1"/>
    <col min="534" max="536" width="2.08984375" style="11" customWidth="1"/>
    <col min="537" max="552" width="2.453125" style="11" customWidth="1"/>
    <col min="553" max="553" width="2.08984375" style="11" customWidth="1"/>
    <col min="554" max="554" width="2.453125" style="11" customWidth="1"/>
    <col min="555" max="555" width="1.08984375" style="11" customWidth="1"/>
    <col min="556" max="556" width="1.36328125" style="11" customWidth="1"/>
    <col min="557" max="573" width="2.453125" style="11" customWidth="1"/>
    <col min="574" max="576" width="2.08984375" style="11" customWidth="1"/>
    <col min="577" max="768" width="9" style="11"/>
    <col min="769" max="769" width="5.08984375" style="11" customWidth="1"/>
    <col min="770" max="770" width="24.453125" style="11" customWidth="1"/>
    <col min="771" max="771" width="14.6328125" style="11" customWidth="1"/>
    <col min="772" max="772" width="1.36328125" style="11" customWidth="1"/>
    <col min="773" max="789" width="2.453125" style="11" customWidth="1"/>
    <col min="790" max="792" width="2.08984375" style="11" customWidth="1"/>
    <col min="793" max="808" width="2.453125" style="11" customWidth="1"/>
    <col min="809" max="809" width="2.08984375" style="11" customWidth="1"/>
    <col min="810" max="810" width="2.453125" style="11" customWidth="1"/>
    <col min="811" max="811" width="1.08984375" style="11" customWidth="1"/>
    <col min="812" max="812" width="1.36328125" style="11" customWidth="1"/>
    <col min="813" max="829" width="2.453125" style="11" customWidth="1"/>
    <col min="830" max="832" width="2.08984375" style="11" customWidth="1"/>
    <col min="833" max="1024" width="9" style="11"/>
    <col min="1025" max="1025" width="5.08984375" style="11" customWidth="1"/>
    <col min="1026" max="1026" width="24.453125" style="11" customWidth="1"/>
    <col min="1027" max="1027" width="14.6328125" style="11" customWidth="1"/>
    <col min="1028" max="1028" width="1.36328125" style="11" customWidth="1"/>
    <col min="1029" max="1045" width="2.453125" style="11" customWidth="1"/>
    <col min="1046" max="1048" width="2.08984375" style="11" customWidth="1"/>
    <col min="1049" max="1064" width="2.453125" style="11" customWidth="1"/>
    <col min="1065" max="1065" width="2.08984375" style="11" customWidth="1"/>
    <col min="1066" max="1066" width="2.453125" style="11" customWidth="1"/>
    <col min="1067" max="1067" width="1.08984375" style="11" customWidth="1"/>
    <col min="1068" max="1068" width="1.36328125" style="11" customWidth="1"/>
    <col min="1069" max="1085" width="2.453125" style="11" customWidth="1"/>
    <col min="1086" max="1088" width="2.08984375" style="11" customWidth="1"/>
    <col min="1089" max="1280" width="9" style="11"/>
    <col min="1281" max="1281" width="5.08984375" style="11" customWidth="1"/>
    <col min="1282" max="1282" width="24.453125" style="11" customWidth="1"/>
    <col min="1283" max="1283" width="14.6328125" style="11" customWidth="1"/>
    <col min="1284" max="1284" width="1.36328125" style="11" customWidth="1"/>
    <col min="1285" max="1301" width="2.453125" style="11" customWidth="1"/>
    <col min="1302" max="1304" width="2.08984375" style="11" customWidth="1"/>
    <col min="1305" max="1320" width="2.453125" style="11" customWidth="1"/>
    <col min="1321" max="1321" width="2.08984375" style="11" customWidth="1"/>
    <col min="1322" max="1322" width="2.453125" style="11" customWidth="1"/>
    <col min="1323" max="1323" width="1.08984375" style="11" customWidth="1"/>
    <col min="1324" max="1324" width="1.36328125" style="11" customWidth="1"/>
    <col min="1325" max="1341" width="2.453125" style="11" customWidth="1"/>
    <col min="1342" max="1344" width="2.08984375" style="11" customWidth="1"/>
    <col min="1345" max="1536" width="9" style="11"/>
    <col min="1537" max="1537" width="5.08984375" style="11" customWidth="1"/>
    <col min="1538" max="1538" width="24.453125" style="11" customWidth="1"/>
    <col min="1539" max="1539" width="14.6328125" style="11" customWidth="1"/>
    <col min="1540" max="1540" width="1.36328125" style="11" customWidth="1"/>
    <col min="1541" max="1557" width="2.453125" style="11" customWidth="1"/>
    <col min="1558" max="1560" width="2.08984375" style="11" customWidth="1"/>
    <col min="1561" max="1576" width="2.453125" style="11" customWidth="1"/>
    <col min="1577" max="1577" width="2.08984375" style="11" customWidth="1"/>
    <col min="1578" max="1578" width="2.453125" style="11" customWidth="1"/>
    <col min="1579" max="1579" width="1.08984375" style="11" customWidth="1"/>
    <col min="1580" max="1580" width="1.36328125" style="11" customWidth="1"/>
    <col min="1581" max="1597" width="2.453125" style="11" customWidth="1"/>
    <col min="1598" max="1600" width="2.08984375" style="11" customWidth="1"/>
    <col min="1601" max="1792" width="9" style="11"/>
    <col min="1793" max="1793" width="5.08984375" style="11" customWidth="1"/>
    <col min="1794" max="1794" width="24.453125" style="11" customWidth="1"/>
    <col min="1795" max="1795" width="14.6328125" style="11" customWidth="1"/>
    <col min="1796" max="1796" width="1.36328125" style="11" customWidth="1"/>
    <col min="1797" max="1813" width="2.453125" style="11" customWidth="1"/>
    <col min="1814" max="1816" width="2.08984375" style="11" customWidth="1"/>
    <col min="1817" max="1832" width="2.453125" style="11" customWidth="1"/>
    <col min="1833" max="1833" width="2.08984375" style="11" customWidth="1"/>
    <col min="1834" max="1834" width="2.453125" style="11" customWidth="1"/>
    <col min="1835" max="1835" width="1.08984375" style="11" customWidth="1"/>
    <col min="1836" max="1836" width="1.36328125" style="11" customWidth="1"/>
    <col min="1837" max="1853" width="2.453125" style="11" customWidth="1"/>
    <col min="1854" max="1856" width="2.08984375" style="11" customWidth="1"/>
    <col min="1857" max="2048" width="9" style="11"/>
    <col min="2049" max="2049" width="5.08984375" style="11" customWidth="1"/>
    <col min="2050" max="2050" width="24.453125" style="11" customWidth="1"/>
    <col min="2051" max="2051" width="14.6328125" style="11" customWidth="1"/>
    <col min="2052" max="2052" width="1.36328125" style="11" customWidth="1"/>
    <col min="2053" max="2069" width="2.453125" style="11" customWidth="1"/>
    <col min="2070" max="2072" width="2.08984375" style="11" customWidth="1"/>
    <col min="2073" max="2088" width="2.453125" style="11" customWidth="1"/>
    <col min="2089" max="2089" width="2.08984375" style="11" customWidth="1"/>
    <col min="2090" max="2090" width="2.453125" style="11" customWidth="1"/>
    <col min="2091" max="2091" width="1.08984375" style="11" customWidth="1"/>
    <col min="2092" max="2092" width="1.36328125" style="11" customWidth="1"/>
    <col min="2093" max="2109" width="2.453125" style="11" customWidth="1"/>
    <col min="2110" max="2112" width="2.08984375" style="11" customWidth="1"/>
    <col min="2113" max="2304" width="9" style="11"/>
    <col min="2305" max="2305" width="5.08984375" style="11" customWidth="1"/>
    <col min="2306" max="2306" width="24.453125" style="11" customWidth="1"/>
    <col min="2307" max="2307" width="14.6328125" style="11" customWidth="1"/>
    <col min="2308" max="2308" width="1.36328125" style="11" customWidth="1"/>
    <col min="2309" max="2325" width="2.453125" style="11" customWidth="1"/>
    <col min="2326" max="2328" width="2.08984375" style="11" customWidth="1"/>
    <col min="2329" max="2344" width="2.453125" style="11" customWidth="1"/>
    <col min="2345" max="2345" width="2.08984375" style="11" customWidth="1"/>
    <col min="2346" max="2346" width="2.453125" style="11" customWidth="1"/>
    <col min="2347" max="2347" width="1.08984375" style="11" customWidth="1"/>
    <col min="2348" max="2348" width="1.36328125" style="11" customWidth="1"/>
    <col min="2349" max="2365" width="2.453125" style="11" customWidth="1"/>
    <col min="2366" max="2368" width="2.08984375" style="11" customWidth="1"/>
    <col min="2369" max="2560" width="9" style="11"/>
    <col min="2561" max="2561" width="5.08984375" style="11" customWidth="1"/>
    <col min="2562" max="2562" width="24.453125" style="11" customWidth="1"/>
    <col min="2563" max="2563" width="14.6328125" style="11" customWidth="1"/>
    <col min="2564" max="2564" width="1.36328125" style="11" customWidth="1"/>
    <col min="2565" max="2581" width="2.453125" style="11" customWidth="1"/>
    <col min="2582" max="2584" width="2.08984375" style="11" customWidth="1"/>
    <col min="2585" max="2600" width="2.453125" style="11" customWidth="1"/>
    <col min="2601" max="2601" width="2.08984375" style="11" customWidth="1"/>
    <col min="2602" max="2602" width="2.453125" style="11" customWidth="1"/>
    <col min="2603" max="2603" width="1.08984375" style="11" customWidth="1"/>
    <col min="2604" max="2604" width="1.36328125" style="11" customWidth="1"/>
    <col min="2605" max="2621" width="2.453125" style="11" customWidth="1"/>
    <col min="2622" max="2624" width="2.08984375" style="11" customWidth="1"/>
    <col min="2625" max="2816" width="9" style="11"/>
    <col min="2817" max="2817" width="5.08984375" style="11" customWidth="1"/>
    <col min="2818" max="2818" width="24.453125" style="11" customWidth="1"/>
    <col min="2819" max="2819" width="14.6328125" style="11" customWidth="1"/>
    <col min="2820" max="2820" width="1.36328125" style="11" customWidth="1"/>
    <col min="2821" max="2837" width="2.453125" style="11" customWidth="1"/>
    <col min="2838" max="2840" width="2.08984375" style="11" customWidth="1"/>
    <col min="2841" max="2856" width="2.453125" style="11" customWidth="1"/>
    <col min="2857" max="2857" width="2.08984375" style="11" customWidth="1"/>
    <col min="2858" max="2858" width="2.453125" style="11" customWidth="1"/>
    <col min="2859" max="2859" width="1.08984375" style="11" customWidth="1"/>
    <col min="2860" max="2860" width="1.36328125" style="11" customWidth="1"/>
    <col min="2861" max="2877" width="2.453125" style="11" customWidth="1"/>
    <col min="2878" max="2880" width="2.08984375" style="11" customWidth="1"/>
    <col min="2881" max="3072" width="9" style="11"/>
    <col min="3073" max="3073" width="5.08984375" style="11" customWidth="1"/>
    <col min="3074" max="3074" width="24.453125" style="11" customWidth="1"/>
    <col min="3075" max="3075" width="14.6328125" style="11" customWidth="1"/>
    <col min="3076" max="3076" width="1.36328125" style="11" customWidth="1"/>
    <col min="3077" max="3093" width="2.453125" style="11" customWidth="1"/>
    <col min="3094" max="3096" width="2.08984375" style="11" customWidth="1"/>
    <col min="3097" max="3112" width="2.453125" style="11" customWidth="1"/>
    <col min="3113" max="3113" width="2.08984375" style="11" customWidth="1"/>
    <col min="3114" max="3114" width="2.453125" style="11" customWidth="1"/>
    <col min="3115" max="3115" width="1.08984375" style="11" customWidth="1"/>
    <col min="3116" max="3116" width="1.36328125" style="11" customWidth="1"/>
    <col min="3117" max="3133" width="2.453125" style="11" customWidth="1"/>
    <col min="3134" max="3136" width="2.08984375" style="11" customWidth="1"/>
    <col min="3137" max="3328" width="9" style="11"/>
    <col min="3329" max="3329" width="5.08984375" style="11" customWidth="1"/>
    <col min="3330" max="3330" width="24.453125" style="11" customWidth="1"/>
    <col min="3331" max="3331" width="14.6328125" style="11" customWidth="1"/>
    <col min="3332" max="3332" width="1.36328125" style="11" customWidth="1"/>
    <col min="3333" max="3349" width="2.453125" style="11" customWidth="1"/>
    <col min="3350" max="3352" width="2.08984375" style="11" customWidth="1"/>
    <col min="3353" max="3368" width="2.453125" style="11" customWidth="1"/>
    <col min="3369" max="3369" width="2.08984375" style="11" customWidth="1"/>
    <col min="3370" max="3370" width="2.453125" style="11" customWidth="1"/>
    <col min="3371" max="3371" width="1.08984375" style="11" customWidth="1"/>
    <col min="3372" max="3372" width="1.36328125" style="11" customWidth="1"/>
    <col min="3373" max="3389" width="2.453125" style="11" customWidth="1"/>
    <col min="3390" max="3392" width="2.08984375" style="11" customWidth="1"/>
    <col min="3393" max="3584" width="9" style="11"/>
    <col min="3585" max="3585" width="5.08984375" style="11" customWidth="1"/>
    <col min="3586" max="3586" width="24.453125" style="11" customWidth="1"/>
    <col min="3587" max="3587" width="14.6328125" style="11" customWidth="1"/>
    <col min="3588" max="3588" width="1.36328125" style="11" customWidth="1"/>
    <col min="3589" max="3605" width="2.453125" style="11" customWidth="1"/>
    <col min="3606" max="3608" width="2.08984375" style="11" customWidth="1"/>
    <col min="3609" max="3624" width="2.453125" style="11" customWidth="1"/>
    <col min="3625" max="3625" width="2.08984375" style="11" customWidth="1"/>
    <col min="3626" max="3626" width="2.453125" style="11" customWidth="1"/>
    <col min="3627" max="3627" width="1.08984375" style="11" customWidth="1"/>
    <col min="3628" max="3628" width="1.36328125" style="11" customWidth="1"/>
    <col min="3629" max="3645" width="2.453125" style="11" customWidth="1"/>
    <col min="3646" max="3648" width="2.08984375" style="11" customWidth="1"/>
    <col min="3649" max="3840" width="9" style="11"/>
    <col min="3841" max="3841" width="5.08984375" style="11" customWidth="1"/>
    <col min="3842" max="3842" width="24.453125" style="11" customWidth="1"/>
    <col min="3843" max="3843" width="14.6328125" style="11" customWidth="1"/>
    <col min="3844" max="3844" width="1.36328125" style="11" customWidth="1"/>
    <col min="3845" max="3861" width="2.453125" style="11" customWidth="1"/>
    <col min="3862" max="3864" width="2.08984375" style="11" customWidth="1"/>
    <col min="3865" max="3880" width="2.453125" style="11" customWidth="1"/>
    <col min="3881" max="3881" width="2.08984375" style="11" customWidth="1"/>
    <col min="3882" max="3882" width="2.453125" style="11" customWidth="1"/>
    <col min="3883" max="3883" width="1.08984375" style="11" customWidth="1"/>
    <col min="3884" max="3884" width="1.36328125" style="11" customWidth="1"/>
    <col min="3885" max="3901" width="2.453125" style="11" customWidth="1"/>
    <col min="3902" max="3904" width="2.08984375" style="11" customWidth="1"/>
    <col min="3905" max="4096" width="9" style="11"/>
    <col min="4097" max="4097" width="5.08984375" style="11" customWidth="1"/>
    <col min="4098" max="4098" width="24.453125" style="11" customWidth="1"/>
    <col min="4099" max="4099" width="14.6328125" style="11" customWidth="1"/>
    <col min="4100" max="4100" width="1.36328125" style="11" customWidth="1"/>
    <col min="4101" max="4117" width="2.453125" style="11" customWidth="1"/>
    <col min="4118" max="4120" width="2.08984375" style="11" customWidth="1"/>
    <col min="4121" max="4136" width="2.453125" style="11" customWidth="1"/>
    <col min="4137" max="4137" width="2.08984375" style="11" customWidth="1"/>
    <col min="4138" max="4138" width="2.453125" style="11" customWidth="1"/>
    <col min="4139" max="4139" width="1.08984375" style="11" customWidth="1"/>
    <col min="4140" max="4140" width="1.36328125" style="11" customWidth="1"/>
    <col min="4141" max="4157" width="2.453125" style="11" customWidth="1"/>
    <col min="4158" max="4160" width="2.08984375" style="11" customWidth="1"/>
    <col min="4161" max="4352" width="9" style="11"/>
    <col min="4353" max="4353" width="5.08984375" style="11" customWidth="1"/>
    <col min="4354" max="4354" width="24.453125" style="11" customWidth="1"/>
    <col min="4355" max="4355" width="14.6328125" style="11" customWidth="1"/>
    <col min="4356" max="4356" width="1.36328125" style="11" customWidth="1"/>
    <col min="4357" max="4373" width="2.453125" style="11" customWidth="1"/>
    <col min="4374" max="4376" width="2.08984375" style="11" customWidth="1"/>
    <col min="4377" max="4392" width="2.453125" style="11" customWidth="1"/>
    <col min="4393" max="4393" width="2.08984375" style="11" customWidth="1"/>
    <col min="4394" max="4394" width="2.453125" style="11" customWidth="1"/>
    <col min="4395" max="4395" width="1.08984375" style="11" customWidth="1"/>
    <col min="4396" max="4396" width="1.36328125" style="11" customWidth="1"/>
    <col min="4397" max="4413" width="2.453125" style="11" customWidth="1"/>
    <col min="4414" max="4416" width="2.08984375" style="11" customWidth="1"/>
    <col min="4417" max="4608" width="9" style="11"/>
    <col min="4609" max="4609" width="5.08984375" style="11" customWidth="1"/>
    <col min="4610" max="4610" width="24.453125" style="11" customWidth="1"/>
    <col min="4611" max="4611" width="14.6328125" style="11" customWidth="1"/>
    <col min="4612" max="4612" width="1.36328125" style="11" customWidth="1"/>
    <col min="4613" max="4629" width="2.453125" style="11" customWidth="1"/>
    <col min="4630" max="4632" width="2.08984375" style="11" customWidth="1"/>
    <col min="4633" max="4648" width="2.453125" style="11" customWidth="1"/>
    <col min="4649" max="4649" width="2.08984375" style="11" customWidth="1"/>
    <col min="4650" max="4650" width="2.453125" style="11" customWidth="1"/>
    <col min="4651" max="4651" width="1.08984375" style="11" customWidth="1"/>
    <col min="4652" max="4652" width="1.36328125" style="11" customWidth="1"/>
    <col min="4653" max="4669" width="2.453125" style="11" customWidth="1"/>
    <col min="4670" max="4672" width="2.08984375" style="11" customWidth="1"/>
    <col min="4673" max="4864" width="9" style="11"/>
    <col min="4865" max="4865" width="5.08984375" style="11" customWidth="1"/>
    <col min="4866" max="4866" width="24.453125" style="11" customWidth="1"/>
    <col min="4867" max="4867" width="14.6328125" style="11" customWidth="1"/>
    <col min="4868" max="4868" width="1.36328125" style="11" customWidth="1"/>
    <col min="4869" max="4885" width="2.453125" style="11" customWidth="1"/>
    <col min="4886" max="4888" width="2.08984375" style="11" customWidth="1"/>
    <col min="4889" max="4904" width="2.453125" style="11" customWidth="1"/>
    <col min="4905" max="4905" width="2.08984375" style="11" customWidth="1"/>
    <col min="4906" max="4906" width="2.453125" style="11" customWidth="1"/>
    <col min="4907" max="4907" width="1.08984375" style="11" customWidth="1"/>
    <col min="4908" max="4908" width="1.36328125" style="11" customWidth="1"/>
    <col min="4909" max="4925" width="2.453125" style="11" customWidth="1"/>
    <col min="4926" max="4928" width="2.08984375" style="11" customWidth="1"/>
    <col min="4929" max="5120" width="9" style="11"/>
    <col min="5121" max="5121" width="5.08984375" style="11" customWidth="1"/>
    <col min="5122" max="5122" width="24.453125" style="11" customWidth="1"/>
    <col min="5123" max="5123" width="14.6328125" style="11" customWidth="1"/>
    <col min="5124" max="5124" width="1.36328125" style="11" customWidth="1"/>
    <col min="5125" max="5141" width="2.453125" style="11" customWidth="1"/>
    <col min="5142" max="5144" width="2.08984375" style="11" customWidth="1"/>
    <col min="5145" max="5160" width="2.453125" style="11" customWidth="1"/>
    <col min="5161" max="5161" width="2.08984375" style="11" customWidth="1"/>
    <col min="5162" max="5162" width="2.453125" style="11" customWidth="1"/>
    <col min="5163" max="5163" width="1.08984375" style="11" customWidth="1"/>
    <col min="5164" max="5164" width="1.36328125" style="11" customWidth="1"/>
    <col min="5165" max="5181" width="2.453125" style="11" customWidth="1"/>
    <col min="5182" max="5184" width="2.08984375" style="11" customWidth="1"/>
    <col min="5185" max="5376" width="9" style="11"/>
    <col min="5377" max="5377" width="5.08984375" style="11" customWidth="1"/>
    <col min="5378" max="5378" width="24.453125" style="11" customWidth="1"/>
    <col min="5379" max="5379" width="14.6328125" style="11" customWidth="1"/>
    <col min="5380" max="5380" width="1.36328125" style="11" customWidth="1"/>
    <col min="5381" max="5397" width="2.453125" style="11" customWidth="1"/>
    <col min="5398" max="5400" width="2.08984375" style="11" customWidth="1"/>
    <col min="5401" max="5416" width="2.453125" style="11" customWidth="1"/>
    <col min="5417" max="5417" width="2.08984375" style="11" customWidth="1"/>
    <col min="5418" max="5418" width="2.453125" style="11" customWidth="1"/>
    <col min="5419" max="5419" width="1.08984375" style="11" customWidth="1"/>
    <col min="5420" max="5420" width="1.36328125" style="11" customWidth="1"/>
    <col min="5421" max="5437" width="2.453125" style="11" customWidth="1"/>
    <col min="5438" max="5440" width="2.08984375" style="11" customWidth="1"/>
    <col min="5441" max="5632" width="9" style="11"/>
    <col min="5633" max="5633" width="5.08984375" style="11" customWidth="1"/>
    <col min="5634" max="5634" width="24.453125" style="11" customWidth="1"/>
    <col min="5635" max="5635" width="14.6328125" style="11" customWidth="1"/>
    <col min="5636" max="5636" width="1.36328125" style="11" customWidth="1"/>
    <col min="5637" max="5653" width="2.453125" style="11" customWidth="1"/>
    <col min="5654" max="5656" width="2.08984375" style="11" customWidth="1"/>
    <col min="5657" max="5672" width="2.453125" style="11" customWidth="1"/>
    <col min="5673" max="5673" width="2.08984375" style="11" customWidth="1"/>
    <col min="5674" max="5674" width="2.453125" style="11" customWidth="1"/>
    <col min="5675" max="5675" width="1.08984375" style="11" customWidth="1"/>
    <col min="5676" max="5676" width="1.36328125" style="11" customWidth="1"/>
    <col min="5677" max="5693" width="2.453125" style="11" customWidth="1"/>
    <col min="5694" max="5696" width="2.08984375" style="11" customWidth="1"/>
    <col min="5697" max="5888" width="9" style="11"/>
    <col min="5889" max="5889" width="5.08984375" style="11" customWidth="1"/>
    <col min="5890" max="5890" width="24.453125" style="11" customWidth="1"/>
    <col min="5891" max="5891" width="14.6328125" style="11" customWidth="1"/>
    <col min="5892" max="5892" width="1.36328125" style="11" customWidth="1"/>
    <col min="5893" max="5909" width="2.453125" style="11" customWidth="1"/>
    <col min="5910" max="5912" width="2.08984375" style="11" customWidth="1"/>
    <col min="5913" max="5928" width="2.453125" style="11" customWidth="1"/>
    <col min="5929" max="5929" width="2.08984375" style="11" customWidth="1"/>
    <col min="5930" max="5930" width="2.453125" style="11" customWidth="1"/>
    <col min="5931" max="5931" width="1.08984375" style="11" customWidth="1"/>
    <col min="5932" max="5932" width="1.36328125" style="11" customWidth="1"/>
    <col min="5933" max="5949" width="2.453125" style="11" customWidth="1"/>
    <col min="5950" max="5952" width="2.08984375" style="11" customWidth="1"/>
    <col min="5953" max="6144" width="9" style="11"/>
    <col min="6145" max="6145" width="5.08984375" style="11" customWidth="1"/>
    <col min="6146" max="6146" width="24.453125" style="11" customWidth="1"/>
    <col min="6147" max="6147" width="14.6328125" style="11" customWidth="1"/>
    <col min="6148" max="6148" width="1.36328125" style="11" customWidth="1"/>
    <col min="6149" max="6165" width="2.453125" style="11" customWidth="1"/>
    <col min="6166" max="6168" width="2.08984375" style="11" customWidth="1"/>
    <col min="6169" max="6184" width="2.453125" style="11" customWidth="1"/>
    <col min="6185" max="6185" width="2.08984375" style="11" customWidth="1"/>
    <col min="6186" max="6186" width="2.453125" style="11" customWidth="1"/>
    <col min="6187" max="6187" width="1.08984375" style="11" customWidth="1"/>
    <col min="6188" max="6188" width="1.36328125" style="11" customWidth="1"/>
    <col min="6189" max="6205" width="2.453125" style="11" customWidth="1"/>
    <col min="6206" max="6208" width="2.08984375" style="11" customWidth="1"/>
    <col min="6209" max="6400" width="9" style="11"/>
    <col min="6401" max="6401" width="5.08984375" style="11" customWidth="1"/>
    <col min="6402" max="6402" width="24.453125" style="11" customWidth="1"/>
    <col min="6403" max="6403" width="14.6328125" style="11" customWidth="1"/>
    <col min="6404" max="6404" width="1.36328125" style="11" customWidth="1"/>
    <col min="6405" max="6421" width="2.453125" style="11" customWidth="1"/>
    <col min="6422" max="6424" width="2.08984375" style="11" customWidth="1"/>
    <col min="6425" max="6440" width="2.453125" style="11" customWidth="1"/>
    <col min="6441" max="6441" width="2.08984375" style="11" customWidth="1"/>
    <col min="6442" max="6442" width="2.453125" style="11" customWidth="1"/>
    <col min="6443" max="6443" width="1.08984375" style="11" customWidth="1"/>
    <col min="6444" max="6444" width="1.36328125" style="11" customWidth="1"/>
    <col min="6445" max="6461" width="2.453125" style="11" customWidth="1"/>
    <col min="6462" max="6464" width="2.08984375" style="11" customWidth="1"/>
    <col min="6465" max="6656" width="9" style="11"/>
    <col min="6657" max="6657" width="5.08984375" style="11" customWidth="1"/>
    <col min="6658" max="6658" width="24.453125" style="11" customWidth="1"/>
    <col min="6659" max="6659" width="14.6328125" style="11" customWidth="1"/>
    <col min="6660" max="6660" width="1.36328125" style="11" customWidth="1"/>
    <col min="6661" max="6677" width="2.453125" style="11" customWidth="1"/>
    <col min="6678" max="6680" width="2.08984375" style="11" customWidth="1"/>
    <col min="6681" max="6696" width="2.453125" style="11" customWidth="1"/>
    <col min="6697" max="6697" width="2.08984375" style="11" customWidth="1"/>
    <col min="6698" max="6698" width="2.453125" style="11" customWidth="1"/>
    <col min="6699" max="6699" width="1.08984375" style="11" customWidth="1"/>
    <col min="6700" max="6700" width="1.36328125" style="11" customWidth="1"/>
    <col min="6701" max="6717" width="2.453125" style="11" customWidth="1"/>
    <col min="6718" max="6720" width="2.08984375" style="11" customWidth="1"/>
    <col min="6721" max="6912" width="9" style="11"/>
    <col min="6913" max="6913" width="5.08984375" style="11" customWidth="1"/>
    <col min="6914" max="6914" width="24.453125" style="11" customWidth="1"/>
    <col min="6915" max="6915" width="14.6328125" style="11" customWidth="1"/>
    <col min="6916" max="6916" width="1.36328125" style="11" customWidth="1"/>
    <col min="6917" max="6933" width="2.453125" style="11" customWidth="1"/>
    <col min="6934" max="6936" width="2.08984375" style="11" customWidth="1"/>
    <col min="6937" max="6952" width="2.453125" style="11" customWidth="1"/>
    <col min="6953" max="6953" width="2.08984375" style="11" customWidth="1"/>
    <col min="6954" max="6954" width="2.453125" style="11" customWidth="1"/>
    <col min="6955" max="6955" width="1.08984375" style="11" customWidth="1"/>
    <col min="6956" max="6956" width="1.36328125" style="11" customWidth="1"/>
    <col min="6957" max="6973" width="2.453125" style="11" customWidth="1"/>
    <col min="6974" max="6976" width="2.08984375" style="11" customWidth="1"/>
    <col min="6977" max="7168" width="9" style="11"/>
    <col min="7169" max="7169" width="5.08984375" style="11" customWidth="1"/>
    <col min="7170" max="7170" width="24.453125" style="11" customWidth="1"/>
    <col min="7171" max="7171" width="14.6328125" style="11" customWidth="1"/>
    <col min="7172" max="7172" width="1.36328125" style="11" customWidth="1"/>
    <col min="7173" max="7189" width="2.453125" style="11" customWidth="1"/>
    <col min="7190" max="7192" width="2.08984375" style="11" customWidth="1"/>
    <col min="7193" max="7208" width="2.453125" style="11" customWidth="1"/>
    <col min="7209" max="7209" width="2.08984375" style="11" customWidth="1"/>
    <col min="7210" max="7210" width="2.453125" style="11" customWidth="1"/>
    <col min="7211" max="7211" width="1.08984375" style="11" customWidth="1"/>
    <col min="7212" max="7212" width="1.36328125" style="11" customWidth="1"/>
    <col min="7213" max="7229" width="2.453125" style="11" customWidth="1"/>
    <col min="7230" max="7232" width="2.08984375" style="11" customWidth="1"/>
    <col min="7233" max="7424" width="9" style="11"/>
    <col min="7425" max="7425" width="5.08984375" style="11" customWidth="1"/>
    <col min="7426" max="7426" width="24.453125" style="11" customWidth="1"/>
    <col min="7427" max="7427" width="14.6328125" style="11" customWidth="1"/>
    <col min="7428" max="7428" width="1.36328125" style="11" customWidth="1"/>
    <col min="7429" max="7445" width="2.453125" style="11" customWidth="1"/>
    <col min="7446" max="7448" width="2.08984375" style="11" customWidth="1"/>
    <col min="7449" max="7464" width="2.453125" style="11" customWidth="1"/>
    <col min="7465" max="7465" width="2.08984375" style="11" customWidth="1"/>
    <col min="7466" max="7466" width="2.453125" style="11" customWidth="1"/>
    <col min="7467" max="7467" width="1.08984375" style="11" customWidth="1"/>
    <col min="7468" max="7468" width="1.36328125" style="11" customWidth="1"/>
    <col min="7469" max="7485" width="2.453125" style="11" customWidth="1"/>
    <col min="7486" max="7488" width="2.08984375" style="11" customWidth="1"/>
    <col min="7489" max="7680" width="9" style="11"/>
    <col min="7681" max="7681" width="5.08984375" style="11" customWidth="1"/>
    <col min="7682" max="7682" width="24.453125" style="11" customWidth="1"/>
    <col min="7683" max="7683" width="14.6328125" style="11" customWidth="1"/>
    <col min="7684" max="7684" width="1.36328125" style="11" customWidth="1"/>
    <col min="7685" max="7701" width="2.453125" style="11" customWidth="1"/>
    <col min="7702" max="7704" width="2.08984375" style="11" customWidth="1"/>
    <col min="7705" max="7720" width="2.453125" style="11" customWidth="1"/>
    <col min="7721" max="7721" width="2.08984375" style="11" customWidth="1"/>
    <col min="7722" max="7722" width="2.453125" style="11" customWidth="1"/>
    <col min="7723" max="7723" width="1.08984375" style="11" customWidth="1"/>
    <col min="7724" max="7724" width="1.36328125" style="11" customWidth="1"/>
    <col min="7725" max="7741" width="2.453125" style="11" customWidth="1"/>
    <col min="7742" max="7744" width="2.08984375" style="11" customWidth="1"/>
    <col min="7745" max="7936" width="9" style="11"/>
    <col min="7937" max="7937" width="5.08984375" style="11" customWidth="1"/>
    <col min="7938" max="7938" width="24.453125" style="11" customWidth="1"/>
    <col min="7939" max="7939" width="14.6328125" style="11" customWidth="1"/>
    <col min="7940" max="7940" width="1.36328125" style="11" customWidth="1"/>
    <col min="7941" max="7957" width="2.453125" style="11" customWidth="1"/>
    <col min="7958" max="7960" width="2.08984375" style="11" customWidth="1"/>
    <col min="7961" max="7976" width="2.453125" style="11" customWidth="1"/>
    <col min="7977" max="7977" width="2.08984375" style="11" customWidth="1"/>
    <col min="7978" max="7978" width="2.453125" style="11" customWidth="1"/>
    <col min="7979" max="7979" width="1.08984375" style="11" customWidth="1"/>
    <col min="7980" max="7980" width="1.36328125" style="11" customWidth="1"/>
    <col min="7981" max="7997" width="2.453125" style="11" customWidth="1"/>
    <col min="7998" max="8000" width="2.08984375" style="11" customWidth="1"/>
    <col min="8001" max="8192" width="9" style="11"/>
    <col min="8193" max="8193" width="5.08984375" style="11" customWidth="1"/>
    <col min="8194" max="8194" width="24.453125" style="11" customWidth="1"/>
    <col min="8195" max="8195" width="14.6328125" style="11" customWidth="1"/>
    <col min="8196" max="8196" width="1.36328125" style="11" customWidth="1"/>
    <col min="8197" max="8213" width="2.453125" style="11" customWidth="1"/>
    <col min="8214" max="8216" width="2.08984375" style="11" customWidth="1"/>
    <col min="8217" max="8232" width="2.453125" style="11" customWidth="1"/>
    <col min="8233" max="8233" width="2.08984375" style="11" customWidth="1"/>
    <col min="8234" max="8234" width="2.453125" style="11" customWidth="1"/>
    <col min="8235" max="8235" width="1.08984375" style="11" customWidth="1"/>
    <col min="8236" max="8236" width="1.36328125" style="11" customWidth="1"/>
    <col min="8237" max="8253" width="2.453125" style="11" customWidth="1"/>
    <col min="8254" max="8256" width="2.08984375" style="11" customWidth="1"/>
    <col min="8257" max="8448" width="9" style="11"/>
    <col min="8449" max="8449" width="5.08984375" style="11" customWidth="1"/>
    <col min="8450" max="8450" width="24.453125" style="11" customWidth="1"/>
    <col min="8451" max="8451" width="14.6328125" style="11" customWidth="1"/>
    <col min="8452" max="8452" width="1.36328125" style="11" customWidth="1"/>
    <col min="8453" max="8469" width="2.453125" style="11" customWidth="1"/>
    <col min="8470" max="8472" width="2.08984375" style="11" customWidth="1"/>
    <col min="8473" max="8488" width="2.453125" style="11" customWidth="1"/>
    <col min="8489" max="8489" width="2.08984375" style="11" customWidth="1"/>
    <col min="8490" max="8490" width="2.453125" style="11" customWidth="1"/>
    <col min="8491" max="8491" width="1.08984375" style="11" customWidth="1"/>
    <col min="8492" max="8492" width="1.36328125" style="11" customWidth="1"/>
    <col min="8493" max="8509" width="2.453125" style="11" customWidth="1"/>
    <col min="8510" max="8512" width="2.08984375" style="11" customWidth="1"/>
    <col min="8513" max="8704" width="9" style="11"/>
    <col min="8705" max="8705" width="5.08984375" style="11" customWidth="1"/>
    <col min="8706" max="8706" width="24.453125" style="11" customWidth="1"/>
    <col min="8707" max="8707" width="14.6328125" style="11" customWidth="1"/>
    <col min="8708" max="8708" width="1.36328125" style="11" customWidth="1"/>
    <col min="8709" max="8725" width="2.453125" style="11" customWidth="1"/>
    <col min="8726" max="8728" width="2.08984375" style="11" customWidth="1"/>
    <col min="8729" max="8744" width="2.453125" style="11" customWidth="1"/>
    <col min="8745" max="8745" width="2.08984375" style="11" customWidth="1"/>
    <col min="8746" max="8746" width="2.453125" style="11" customWidth="1"/>
    <col min="8747" max="8747" width="1.08984375" style="11" customWidth="1"/>
    <col min="8748" max="8748" width="1.36328125" style="11" customWidth="1"/>
    <col min="8749" max="8765" width="2.453125" style="11" customWidth="1"/>
    <col min="8766" max="8768" width="2.08984375" style="11" customWidth="1"/>
    <col min="8769" max="8960" width="9" style="11"/>
    <col min="8961" max="8961" width="5.08984375" style="11" customWidth="1"/>
    <col min="8962" max="8962" width="24.453125" style="11" customWidth="1"/>
    <col min="8963" max="8963" width="14.6328125" style="11" customWidth="1"/>
    <col min="8964" max="8964" width="1.36328125" style="11" customWidth="1"/>
    <col min="8965" max="8981" width="2.453125" style="11" customWidth="1"/>
    <col min="8982" max="8984" width="2.08984375" style="11" customWidth="1"/>
    <col min="8985" max="9000" width="2.453125" style="11" customWidth="1"/>
    <col min="9001" max="9001" width="2.08984375" style="11" customWidth="1"/>
    <col min="9002" max="9002" width="2.453125" style="11" customWidth="1"/>
    <col min="9003" max="9003" width="1.08984375" style="11" customWidth="1"/>
    <col min="9004" max="9004" width="1.36328125" style="11" customWidth="1"/>
    <col min="9005" max="9021" width="2.453125" style="11" customWidth="1"/>
    <col min="9022" max="9024" width="2.08984375" style="11" customWidth="1"/>
    <col min="9025" max="9216" width="9" style="11"/>
    <col min="9217" max="9217" width="5.08984375" style="11" customWidth="1"/>
    <col min="9218" max="9218" width="24.453125" style="11" customWidth="1"/>
    <col min="9219" max="9219" width="14.6328125" style="11" customWidth="1"/>
    <col min="9220" max="9220" width="1.36328125" style="11" customWidth="1"/>
    <col min="9221" max="9237" width="2.453125" style="11" customWidth="1"/>
    <col min="9238" max="9240" width="2.08984375" style="11" customWidth="1"/>
    <col min="9241" max="9256" width="2.453125" style="11" customWidth="1"/>
    <col min="9257" max="9257" width="2.08984375" style="11" customWidth="1"/>
    <col min="9258" max="9258" width="2.453125" style="11" customWidth="1"/>
    <col min="9259" max="9259" width="1.08984375" style="11" customWidth="1"/>
    <col min="9260" max="9260" width="1.36328125" style="11" customWidth="1"/>
    <col min="9261" max="9277" width="2.453125" style="11" customWidth="1"/>
    <col min="9278" max="9280" width="2.08984375" style="11" customWidth="1"/>
    <col min="9281" max="9472" width="9" style="11"/>
    <col min="9473" max="9473" width="5.08984375" style="11" customWidth="1"/>
    <col min="9474" max="9474" width="24.453125" style="11" customWidth="1"/>
    <col min="9475" max="9475" width="14.6328125" style="11" customWidth="1"/>
    <col min="9476" max="9476" width="1.36328125" style="11" customWidth="1"/>
    <col min="9477" max="9493" width="2.453125" style="11" customWidth="1"/>
    <col min="9494" max="9496" width="2.08984375" style="11" customWidth="1"/>
    <col min="9497" max="9512" width="2.453125" style="11" customWidth="1"/>
    <col min="9513" max="9513" width="2.08984375" style="11" customWidth="1"/>
    <col min="9514" max="9514" width="2.453125" style="11" customWidth="1"/>
    <col min="9515" max="9515" width="1.08984375" style="11" customWidth="1"/>
    <col min="9516" max="9516" width="1.36328125" style="11" customWidth="1"/>
    <col min="9517" max="9533" width="2.453125" style="11" customWidth="1"/>
    <col min="9534" max="9536" width="2.08984375" style="11" customWidth="1"/>
    <col min="9537" max="9728" width="9" style="11"/>
    <col min="9729" max="9729" width="5.08984375" style="11" customWidth="1"/>
    <col min="9730" max="9730" width="24.453125" style="11" customWidth="1"/>
    <col min="9731" max="9731" width="14.6328125" style="11" customWidth="1"/>
    <col min="9732" max="9732" width="1.36328125" style="11" customWidth="1"/>
    <col min="9733" max="9749" width="2.453125" style="11" customWidth="1"/>
    <col min="9750" max="9752" width="2.08984375" style="11" customWidth="1"/>
    <col min="9753" max="9768" width="2.453125" style="11" customWidth="1"/>
    <col min="9769" max="9769" width="2.08984375" style="11" customWidth="1"/>
    <col min="9770" max="9770" width="2.453125" style="11" customWidth="1"/>
    <col min="9771" max="9771" width="1.08984375" style="11" customWidth="1"/>
    <col min="9772" max="9772" width="1.36328125" style="11" customWidth="1"/>
    <col min="9773" max="9789" width="2.453125" style="11" customWidth="1"/>
    <col min="9790" max="9792" width="2.08984375" style="11" customWidth="1"/>
    <col min="9793" max="9984" width="9" style="11"/>
    <col min="9985" max="9985" width="5.08984375" style="11" customWidth="1"/>
    <col min="9986" max="9986" width="24.453125" style="11" customWidth="1"/>
    <col min="9987" max="9987" width="14.6328125" style="11" customWidth="1"/>
    <col min="9988" max="9988" width="1.36328125" style="11" customWidth="1"/>
    <col min="9989" max="10005" width="2.453125" style="11" customWidth="1"/>
    <col min="10006" max="10008" width="2.08984375" style="11" customWidth="1"/>
    <col min="10009" max="10024" width="2.453125" style="11" customWidth="1"/>
    <col min="10025" max="10025" width="2.08984375" style="11" customWidth="1"/>
    <col min="10026" max="10026" width="2.453125" style="11" customWidth="1"/>
    <col min="10027" max="10027" width="1.08984375" style="11" customWidth="1"/>
    <col min="10028" max="10028" width="1.36328125" style="11" customWidth="1"/>
    <col min="10029" max="10045" width="2.453125" style="11" customWidth="1"/>
    <col min="10046" max="10048" width="2.08984375" style="11" customWidth="1"/>
    <col min="10049" max="10240" width="9" style="11"/>
    <col min="10241" max="10241" width="5.08984375" style="11" customWidth="1"/>
    <col min="10242" max="10242" width="24.453125" style="11" customWidth="1"/>
    <col min="10243" max="10243" width="14.6328125" style="11" customWidth="1"/>
    <col min="10244" max="10244" width="1.36328125" style="11" customWidth="1"/>
    <col min="10245" max="10261" width="2.453125" style="11" customWidth="1"/>
    <col min="10262" max="10264" width="2.08984375" style="11" customWidth="1"/>
    <col min="10265" max="10280" width="2.453125" style="11" customWidth="1"/>
    <col min="10281" max="10281" width="2.08984375" style="11" customWidth="1"/>
    <col min="10282" max="10282" width="2.453125" style="11" customWidth="1"/>
    <col min="10283" max="10283" width="1.08984375" style="11" customWidth="1"/>
    <col min="10284" max="10284" width="1.36328125" style="11" customWidth="1"/>
    <col min="10285" max="10301" width="2.453125" style="11" customWidth="1"/>
    <col min="10302" max="10304" width="2.08984375" style="11" customWidth="1"/>
    <col min="10305" max="10496" width="9" style="11"/>
    <col min="10497" max="10497" width="5.08984375" style="11" customWidth="1"/>
    <col min="10498" max="10498" width="24.453125" style="11" customWidth="1"/>
    <col min="10499" max="10499" width="14.6328125" style="11" customWidth="1"/>
    <col min="10500" max="10500" width="1.36328125" style="11" customWidth="1"/>
    <col min="10501" max="10517" width="2.453125" style="11" customWidth="1"/>
    <col min="10518" max="10520" width="2.08984375" style="11" customWidth="1"/>
    <col min="10521" max="10536" width="2.453125" style="11" customWidth="1"/>
    <col min="10537" max="10537" width="2.08984375" style="11" customWidth="1"/>
    <col min="10538" max="10538" width="2.453125" style="11" customWidth="1"/>
    <col min="10539" max="10539" width="1.08984375" style="11" customWidth="1"/>
    <col min="10540" max="10540" width="1.36328125" style="11" customWidth="1"/>
    <col min="10541" max="10557" width="2.453125" style="11" customWidth="1"/>
    <col min="10558" max="10560" width="2.08984375" style="11" customWidth="1"/>
    <col min="10561" max="10752" width="9" style="11"/>
    <col min="10753" max="10753" width="5.08984375" style="11" customWidth="1"/>
    <col min="10754" max="10754" width="24.453125" style="11" customWidth="1"/>
    <col min="10755" max="10755" width="14.6328125" style="11" customWidth="1"/>
    <col min="10756" max="10756" width="1.36328125" style="11" customWidth="1"/>
    <col min="10757" max="10773" width="2.453125" style="11" customWidth="1"/>
    <col min="10774" max="10776" width="2.08984375" style="11" customWidth="1"/>
    <col min="10777" max="10792" width="2.453125" style="11" customWidth="1"/>
    <col min="10793" max="10793" width="2.08984375" style="11" customWidth="1"/>
    <col min="10794" max="10794" width="2.453125" style="11" customWidth="1"/>
    <col min="10795" max="10795" width="1.08984375" style="11" customWidth="1"/>
    <col min="10796" max="10796" width="1.36328125" style="11" customWidth="1"/>
    <col min="10797" max="10813" width="2.453125" style="11" customWidth="1"/>
    <col min="10814" max="10816" width="2.08984375" style="11" customWidth="1"/>
    <col min="10817" max="11008" width="9" style="11"/>
    <col min="11009" max="11009" width="5.08984375" style="11" customWidth="1"/>
    <col min="11010" max="11010" width="24.453125" style="11" customWidth="1"/>
    <col min="11011" max="11011" width="14.6328125" style="11" customWidth="1"/>
    <col min="11012" max="11012" width="1.36328125" style="11" customWidth="1"/>
    <col min="11013" max="11029" width="2.453125" style="11" customWidth="1"/>
    <col min="11030" max="11032" width="2.08984375" style="11" customWidth="1"/>
    <col min="11033" max="11048" width="2.453125" style="11" customWidth="1"/>
    <col min="11049" max="11049" width="2.08984375" style="11" customWidth="1"/>
    <col min="11050" max="11050" width="2.453125" style="11" customWidth="1"/>
    <col min="11051" max="11051" width="1.08984375" style="11" customWidth="1"/>
    <col min="11052" max="11052" width="1.36328125" style="11" customWidth="1"/>
    <col min="11053" max="11069" width="2.453125" style="11" customWidth="1"/>
    <col min="11070" max="11072" width="2.08984375" style="11" customWidth="1"/>
    <col min="11073" max="11264" width="9" style="11"/>
    <col min="11265" max="11265" width="5.08984375" style="11" customWidth="1"/>
    <col min="11266" max="11266" width="24.453125" style="11" customWidth="1"/>
    <col min="11267" max="11267" width="14.6328125" style="11" customWidth="1"/>
    <col min="11268" max="11268" width="1.36328125" style="11" customWidth="1"/>
    <col min="11269" max="11285" width="2.453125" style="11" customWidth="1"/>
    <col min="11286" max="11288" width="2.08984375" style="11" customWidth="1"/>
    <col min="11289" max="11304" width="2.453125" style="11" customWidth="1"/>
    <col min="11305" max="11305" width="2.08984375" style="11" customWidth="1"/>
    <col min="11306" max="11306" width="2.453125" style="11" customWidth="1"/>
    <col min="11307" max="11307" width="1.08984375" style="11" customWidth="1"/>
    <col min="11308" max="11308" width="1.36328125" style="11" customWidth="1"/>
    <col min="11309" max="11325" width="2.453125" style="11" customWidth="1"/>
    <col min="11326" max="11328" width="2.08984375" style="11" customWidth="1"/>
    <col min="11329" max="11520" width="9" style="11"/>
    <col min="11521" max="11521" width="5.08984375" style="11" customWidth="1"/>
    <col min="11522" max="11522" width="24.453125" style="11" customWidth="1"/>
    <col min="11523" max="11523" width="14.6328125" style="11" customWidth="1"/>
    <col min="11524" max="11524" width="1.36328125" style="11" customWidth="1"/>
    <col min="11525" max="11541" width="2.453125" style="11" customWidth="1"/>
    <col min="11542" max="11544" width="2.08984375" style="11" customWidth="1"/>
    <col min="11545" max="11560" width="2.453125" style="11" customWidth="1"/>
    <col min="11561" max="11561" width="2.08984375" style="11" customWidth="1"/>
    <col min="11562" max="11562" width="2.453125" style="11" customWidth="1"/>
    <col min="11563" max="11563" width="1.08984375" style="11" customWidth="1"/>
    <col min="11564" max="11564" width="1.36328125" style="11" customWidth="1"/>
    <col min="11565" max="11581" width="2.453125" style="11" customWidth="1"/>
    <col min="11582" max="11584" width="2.08984375" style="11" customWidth="1"/>
    <col min="11585" max="11776" width="9" style="11"/>
    <col min="11777" max="11777" width="5.08984375" style="11" customWidth="1"/>
    <col min="11778" max="11778" width="24.453125" style="11" customWidth="1"/>
    <col min="11779" max="11779" width="14.6328125" style="11" customWidth="1"/>
    <col min="11780" max="11780" width="1.36328125" style="11" customWidth="1"/>
    <col min="11781" max="11797" width="2.453125" style="11" customWidth="1"/>
    <col min="11798" max="11800" width="2.08984375" style="11" customWidth="1"/>
    <col min="11801" max="11816" width="2.453125" style="11" customWidth="1"/>
    <col min="11817" max="11817" width="2.08984375" style="11" customWidth="1"/>
    <col min="11818" max="11818" width="2.453125" style="11" customWidth="1"/>
    <col min="11819" max="11819" width="1.08984375" style="11" customWidth="1"/>
    <col min="11820" max="11820" width="1.36328125" style="11" customWidth="1"/>
    <col min="11821" max="11837" width="2.453125" style="11" customWidth="1"/>
    <col min="11838" max="11840" width="2.08984375" style="11" customWidth="1"/>
    <col min="11841" max="12032" width="9" style="11"/>
    <col min="12033" max="12033" width="5.08984375" style="11" customWidth="1"/>
    <col min="12034" max="12034" width="24.453125" style="11" customWidth="1"/>
    <col min="12035" max="12035" width="14.6328125" style="11" customWidth="1"/>
    <col min="12036" max="12036" width="1.36328125" style="11" customWidth="1"/>
    <col min="12037" max="12053" width="2.453125" style="11" customWidth="1"/>
    <col min="12054" max="12056" width="2.08984375" style="11" customWidth="1"/>
    <col min="12057" max="12072" width="2.453125" style="11" customWidth="1"/>
    <col min="12073" max="12073" width="2.08984375" style="11" customWidth="1"/>
    <col min="12074" max="12074" width="2.453125" style="11" customWidth="1"/>
    <col min="12075" max="12075" width="1.08984375" style="11" customWidth="1"/>
    <col min="12076" max="12076" width="1.36328125" style="11" customWidth="1"/>
    <col min="12077" max="12093" width="2.453125" style="11" customWidth="1"/>
    <col min="12094" max="12096" width="2.08984375" style="11" customWidth="1"/>
    <col min="12097" max="12288" width="9" style="11"/>
    <col min="12289" max="12289" width="5.08984375" style="11" customWidth="1"/>
    <col min="12290" max="12290" width="24.453125" style="11" customWidth="1"/>
    <col min="12291" max="12291" width="14.6328125" style="11" customWidth="1"/>
    <col min="12292" max="12292" width="1.36328125" style="11" customWidth="1"/>
    <col min="12293" max="12309" width="2.453125" style="11" customWidth="1"/>
    <col min="12310" max="12312" width="2.08984375" style="11" customWidth="1"/>
    <col min="12313" max="12328" width="2.453125" style="11" customWidth="1"/>
    <col min="12329" max="12329" width="2.08984375" style="11" customWidth="1"/>
    <col min="12330" max="12330" width="2.453125" style="11" customWidth="1"/>
    <col min="12331" max="12331" width="1.08984375" style="11" customWidth="1"/>
    <col min="12332" max="12332" width="1.36328125" style="11" customWidth="1"/>
    <col min="12333" max="12349" width="2.453125" style="11" customWidth="1"/>
    <col min="12350" max="12352" width="2.08984375" style="11" customWidth="1"/>
    <col min="12353" max="12544" width="9" style="11"/>
    <col min="12545" max="12545" width="5.08984375" style="11" customWidth="1"/>
    <col min="12546" max="12546" width="24.453125" style="11" customWidth="1"/>
    <col min="12547" max="12547" width="14.6328125" style="11" customWidth="1"/>
    <col min="12548" max="12548" width="1.36328125" style="11" customWidth="1"/>
    <col min="12549" max="12565" width="2.453125" style="11" customWidth="1"/>
    <col min="12566" max="12568" width="2.08984375" style="11" customWidth="1"/>
    <col min="12569" max="12584" width="2.453125" style="11" customWidth="1"/>
    <col min="12585" max="12585" width="2.08984375" style="11" customWidth="1"/>
    <col min="12586" max="12586" width="2.453125" style="11" customWidth="1"/>
    <col min="12587" max="12587" width="1.08984375" style="11" customWidth="1"/>
    <col min="12588" max="12588" width="1.36328125" style="11" customWidth="1"/>
    <col min="12589" max="12605" width="2.453125" style="11" customWidth="1"/>
    <col min="12606" max="12608" width="2.08984375" style="11" customWidth="1"/>
    <col min="12609" max="12800" width="9" style="11"/>
    <col min="12801" max="12801" width="5.08984375" style="11" customWidth="1"/>
    <col min="12802" max="12802" width="24.453125" style="11" customWidth="1"/>
    <col min="12803" max="12803" width="14.6328125" style="11" customWidth="1"/>
    <col min="12804" max="12804" width="1.36328125" style="11" customWidth="1"/>
    <col min="12805" max="12821" width="2.453125" style="11" customWidth="1"/>
    <col min="12822" max="12824" width="2.08984375" style="11" customWidth="1"/>
    <col min="12825" max="12840" width="2.453125" style="11" customWidth="1"/>
    <col min="12841" max="12841" width="2.08984375" style="11" customWidth="1"/>
    <col min="12842" max="12842" width="2.453125" style="11" customWidth="1"/>
    <col min="12843" max="12843" width="1.08984375" style="11" customWidth="1"/>
    <col min="12844" max="12844" width="1.36328125" style="11" customWidth="1"/>
    <col min="12845" max="12861" width="2.453125" style="11" customWidth="1"/>
    <col min="12862" max="12864" width="2.08984375" style="11" customWidth="1"/>
    <col min="12865" max="13056" width="9" style="11"/>
    <col min="13057" max="13057" width="5.08984375" style="11" customWidth="1"/>
    <col min="13058" max="13058" width="24.453125" style="11" customWidth="1"/>
    <col min="13059" max="13059" width="14.6328125" style="11" customWidth="1"/>
    <col min="13060" max="13060" width="1.36328125" style="11" customWidth="1"/>
    <col min="13061" max="13077" width="2.453125" style="11" customWidth="1"/>
    <col min="13078" max="13080" width="2.08984375" style="11" customWidth="1"/>
    <col min="13081" max="13096" width="2.453125" style="11" customWidth="1"/>
    <col min="13097" max="13097" width="2.08984375" style="11" customWidth="1"/>
    <col min="13098" max="13098" width="2.453125" style="11" customWidth="1"/>
    <col min="13099" max="13099" width="1.08984375" style="11" customWidth="1"/>
    <col min="13100" max="13100" width="1.36328125" style="11" customWidth="1"/>
    <col min="13101" max="13117" width="2.453125" style="11" customWidth="1"/>
    <col min="13118" max="13120" width="2.08984375" style="11" customWidth="1"/>
    <col min="13121" max="13312" width="9" style="11"/>
    <col min="13313" max="13313" width="5.08984375" style="11" customWidth="1"/>
    <col min="13314" max="13314" width="24.453125" style="11" customWidth="1"/>
    <col min="13315" max="13315" width="14.6328125" style="11" customWidth="1"/>
    <col min="13316" max="13316" width="1.36328125" style="11" customWidth="1"/>
    <col min="13317" max="13333" width="2.453125" style="11" customWidth="1"/>
    <col min="13334" max="13336" width="2.08984375" style="11" customWidth="1"/>
    <col min="13337" max="13352" width="2.453125" style="11" customWidth="1"/>
    <col min="13353" max="13353" width="2.08984375" style="11" customWidth="1"/>
    <col min="13354" max="13354" width="2.453125" style="11" customWidth="1"/>
    <col min="13355" max="13355" width="1.08984375" style="11" customWidth="1"/>
    <col min="13356" max="13356" width="1.36328125" style="11" customWidth="1"/>
    <col min="13357" max="13373" width="2.453125" style="11" customWidth="1"/>
    <col min="13374" max="13376" width="2.08984375" style="11" customWidth="1"/>
    <col min="13377" max="13568" width="9" style="11"/>
    <col min="13569" max="13569" width="5.08984375" style="11" customWidth="1"/>
    <col min="13570" max="13570" width="24.453125" style="11" customWidth="1"/>
    <col min="13571" max="13571" width="14.6328125" style="11" customWidth="1"/>
    <col min="13572" max="13572" width="1.36328125" style="11" customWidth="1"/>
    <col min="13573" max="13589" width="2.453125" style="11" customWidth="1"/>
    <col min="13590" max="13592" width="2.08984375" style="11" customWidth="1"/>
    <col min="13593" max="13608" width="2.453125" style="11" customWidth="1"/>
    <col min="13609" max="13609" width="2.08984375" style="11" customWidth="1"/>
    <col min="13610" max="13610" width="2.453125" style="11" customWidth="1"/>
    <col min="13611" max="13611" width="1.08984375" style="11" customWidth="1"/>
    <col min="13612" max="13612" width="1.36328125" style="11" customWidth="1"/>
    <col min="13613" max="13629" width="2.453125" style="11" customWidth="1"/>
    <col min="13630" max="13632" width="2.08984375" style="11" customWidth="1"/>
    <col min="13633" max="13824" width="9" style="11"/>
    <col min="13825" max="13825" width="5.08984375" style="11" customWidth="1"/>
    <col min="13826" max="13826" width="24.453125" style="11" customWidth="1"/>
    <col min="13827" max="13827" width="14.6328125" style="11" customWidth="1"/>
    <col min="13828" max="13828" width="1.36328125" style="11" customWidth="1"/>
    <col min="13829" max="13845" width="2.453125" style="11" customWidth="1"/>
    <col min="13846" max="13848" width="2.08984375" style="11" customWidth="1"/>
    <col min="13849" max="13864" width="2.453125" style="11" customWidth="1"/>
    <col min="13865" max="13865" width="2.08984375" style="11" customWidth="1"/>
    <col min="13866" max="13866" width="2.453125" style="11" customWidth="1"/>
    <col min="13867" max="13867" width="1.08984375" style="11" customWidth="1"/>
    <col min="13868" max="13868" width="1.36328125" style="11" customWidth="1"/>
    <col min="13869" max="13885" width="2.453125" style="11" customWidth="1"/>
    <col min="13886" max="13888" width="2.08984375" style="11" customWidth="1"/>
    <col min="13889" max="14080" width="9" style="11"/>
    <col min="14081" max="14081" width="5.08984375" style="11" customWidth="1"/>
    <col min="14082" max="14082" width="24.453125" style="11" customWidth="1"/>
    <col min="14083" max="14083" width="14.6328125" style="11" customWidth="1"/>
    <col min="14084" max="14084" width="1.36328125" style="11" customWidth="1"/>
    <col min="14085" max="14101" width="2.453125" style="11" customWidth="1"/>
    <col min="14102" max="14104" width="2.08984375" style="11" customWidth="1"/>
    <col min="14105" max="14120" width="2.453125" style="11" customWidth="1"/>
    <col min="14121" max="14121" width="2.08984375" style="11" customWidth="1"/>
    <col min="14122" max="14122" width="2.453125" style="11" customWidth="1"/>
    <col min="14123" max="14123" width="1.08984375" style="11" customWidth="1"/>
    <col min="14124" max="14124" width="1.36328125" style="11" customWidth="1"/>
    <col min="14125" max="14141" width="2.453125" style="11" customWidth="1"/>
    <col min="14142" max="14144" width="2.08984375" style="11" customWidth="1"/>
    <col min="14145" max="14336" width="9" style="11"/>
    <col min="14337" max="14337" width="5.08984375" style="11" customWidth="1"/>
    <col min="14338" max="14338" width="24.453125" style="11" customWidth="1"/>
    <col min="14339" max="14339" width="14.6328125" style="11" customWidth="1"/>
    <col min="14340" max="14340" width="1.36328125" style="11" customWidth="1"/>
    <col min="14341" max="14357" width="2.453125" style="11" customWidth="1"/>
    <col min="14358" max="14360" width="2.08984375" style="11" customWidth="1"/>
    <col min="14361" max="14376" width="2.453125" style="11" customWidth="1"/>
    <col min="14377" max="14377" width="2.08984375" style="11" customWidth="1"/>
    <col min="14378" max="14378" width="2.453125" style="11" customWidth="1"/>
    <col min="14379" max="14379" width="1.08984375" style="11" customWidth="1"/>
    <col min="14380" max="14380" width="1.36328125" style="11" customWidth="1"/>
    <col min="14381" max="14397" width="2.453125" style="11" customWidth="1"/>
    <col min="14398" max="14400" width="2.08984375" style="11" customWidth="1"/>
    <col min="14401" max="14592" width="9" style="11"/>
    <col min="14593" max="14593" width="5.08984375" style="11" customWidth="1"/>
    <col min="14594" max="14594" width="24.453125" style="11" customWidth="1"/>
    <col min="14595" max="14595" width="14.6328125" style="11" customWidth="1"/>
    <col min="14596" max="14596" width="1.36328125" style="11" customWidth="1"/>
    <col min="14597" max="14613" width="2.453125" style="11" customWidth="1"/>
    <col min="14614" max="14616" width="2.08984375" style="11" customWidth="1"/>
    <col min="14617" max="14632" width="2.453125" style="11" customWidth="1"/>
    <col min="14633" max="14633" width="2.08984375" style="11" customWidth="1"/>
    <col min="14634" max="14634" width="2.453125" style="11" customWidth="1"/>
    <col min="14635" max="14635" width="1.08984375" style="11" customWidth="1"/>
    <col min="14636" max="14636" width="1.36328125" style="11" customWidth="1"/>
    <col min="14637" max="14653" width="2.453125" style="11" customWidth="1"/>
    <col min="14654" max="14656" width="2.08984375" style="11" customWidth="1"/>
    <col min="14657" max="14848" width="9" style="11"/>
    <col min="14849" max="14849" width="5.08984375" style="11" customWidth="1"/>
    <col min="14850" max="14850" width="24.453125" style="11" customWidth="1"/>
    <col min="14851" max="14851" width="14.6328125" style="11" customWidth="1"/>
    <col min="14852" max="14852" width="1.36328125" style="11" customWidth="1"/>
    <col min="14853" max="14869" width="2.453125" style="11" customWidth="1"/>
    <col min="14870" max="14872" width="2.08984375" style="11" customWidth="1"/>
    <col min="14873" max="14888" width="2.453125" style="11" customWidth="1"/>
    <col min="14889" max="14889" width="2.08984375" style="11" customWidth="1"/>
    <col min="14890" max="14890" width="2.453125" style="11" customWidth="1"/>
    <col min="14891" max="14891" width="1.08984375" style="11" customWidth="1"/>
    <col min="14892" max="14892" width="1.36328125" style="11" customWidth="1"/>
    <col min="14893" max="14909" width="2.453125" style="11" customWidth="1"/>
    <col min="14910" max="14912" width="2.08984375" style="11" customWidth="1"/>
    <col min="14913" max="15104" width="9" style="11"/>
    <col min="15105" max="15105" width="5.08984375" style="11" customWidth="1"/>
    <col min="15106" max="15106" width="24.453125" style="11" customWidth="1"/>
    <col min="15107" max="15107" width="14.6328125" style="11" customWidth="1"/>
    <col min="15108" max="15108" width="1.36328125" style="11" customWidth="1"/>
    <col min="15109" max="15125" width="2.453125" style="11" customWidth="1"/>
    <col min="15126" max="15128" width="2.08984375" style="11" customWidth="1"/>
    <col min="15129" max="15144" width="2.453125" style="11" customWidth="1"/>
    <col min="15145" max="15145" width="2.08984375" style="11" customWidth="1"/>
    <col min="15146" max="15146" width="2.453125" style="11" customWidth="1"/>
    <col min="15147" max="15147" width="1.08984375" style="11" customWidth="1"/>
    <col min="15148" max="15148" width="1.36328125" style="11" customWidth="1"/>
    <col min="15149" max="15165" width="2.453125" style="11" customWidth="1"/>
    <col min="15166" max="15168" width="2.08984375" style="11" customWidth="1"/>
    <col min="15169" max="15360" width="9" style="11"/>
    <col min="15361" max="15361" width="5.08984375" style="11" customWidth="1"/>
    <col min="15362" max="15362" width="24.453125" style="11" customWidth="1"/>
    <col min="15363" max="15363" width="14.6328125" style="11" customWidth="1"/>
    <col min="15364" max="15364" width="1.36328125" style="11" customWidth="1"/>
    <col min="15365" max="15381" width="2.453125" style="11" customWidth="1"/>
    <col min="15382" max="15384" width="2.08984375" style="11" customWidth="1"/>
    <col min="15385" max="15400" width="2.453125" style="11" customWidth="1"/>
    <col min="15401" max="15401" width="2.08984375" style="11" customWidth="1"/>
    <col min="15402" max="15402" width="2.453125" style="11" customWidth="1"/>
    <col min="15403" max="15403" width="1.08984375" style="11" customWidth="1"/>
    <col min="15404" max="15404" width="1.36328125" style="11" customWidth="1"/>
    <col min="15405" max="15421" width="2.453125" style="11" customWidth="1"/>
    <col min="15422" max="15424" width="2.08984375" style="11" customWidth="1"/>
    <col min="15425" max="15616" width="9" style="11"/>
    <col min="15617" max="15617" width="5.08984375" style="11" customWidth="1"/>
    <col min="15618" max="15618" width="24.453125" style="11" customWidth="1"/>
    <col min="15619" max="15619" width="14.6328125" style="11" customWidth="1"/>
    <col min="15620" max="15620" width="1.36328125" style="11" customWidth="1"/>
    <col min="15621" max="15637" width="2.453125" style="11" customWidth="1"/>
    <col min="15638" max="15640" width="2.08984375" style="11" customWidth="1"/>
    <col min="15641" max="15656" width="2.453125" style="11" customWidth="1"/>
    <col min="15657" max="15657" width="2.08984375" style="11" customWidth="1"/>
    <col min="15658" max="15658" width="2.453125" style="11" customWidth="1"/>
    <col min="15659" max="15659" width="1.08984375" style="11" customWidth="1"/>
    <col min="15660" max="15660" width="1.36328125" style="11" customWidth="1"/>
    <col min="15661" max="15677" width="2.453125" style="11" customWidth="1"/>
    <col min="15678" max="15680" width="2.08984375" style="11" customWidth="1"/>
    <col min="15681" max="15872" width="9" style="11"/>
    <col min="15873" max="15873" width="5.08984375" style="11" customWidth="1"/>
    <col min="15874" max="15874" width="24.453125" style="11" customWidth="1"/>
    <col min="15875" max="15875" width="14.6328125" style="11" customWidth="1"/>
    <col min="15876" max="15876" width="1.36328125" style="11" customWidth="1"/>
    <col min="15877" max="15893" width="2.453125" style="11" customWidth="1"/>
    <col min="15894" max="15896" width="2.08984375" style="11" customWidth="1"/>
    <col min="15897" max="15912" width="2.453125" style="11" customWidth="1"/>
    <col min="15913" max="15913" width="2.08984375" style="11" customWidth="1"/>
    <col min="15914" max="15914" width="2.453125" style="11" customWidth="1"/>
    <col min="15915" max="15915" width="1.08984375" style="11" customWidth="1"/>
    <col min="15916" max="15916" width="1.36328125" style="11" customWidth="1"/>
    <col min="15917" max="15933" width="2.453125" style="11" customWidth="1"/>
    <col min="15934" max="15936" width="2.08984375" style="11" customWidth="1"/>
    <col min="15937" max="16128" width="9" style="11"/>
    <col min="16129" max="16129" width="5.08984375" style="11" customWidth="1"/>
    <col min="16130" max="16130" width="24.453125" style="11" customWidth="1"/>
    <col min="16131" max="16131" width="14.6328125" style="11" customWidth="1"/>
    <col min="16132" max="16132" width="1.36328125" style="11" customWidth="1"/>
    <col min="16133" max="16149" width="2.453125" style="11" customWidth="1"/>
    <col min="16150" max="16152" width="2.08984375" style="11" customWidth="1"/>
    <col min="16153" max="16168" width="2.453125" style="11" customWidth="1"/>
    <col min="16169" max="16169" width="2.08984375" style="11" customWidth="1"/>
    <col min="16170" max="16170" width="2.453125" style="11" customWidth="1"/>
    <col min="16171" max="16171" width="1.08984375" style="11" customWidth="1"/>
    <col min="16172" max="16172" width="1.36328125" style="11" customWidth="1"/>
    <col min="16173" max="16189" width="2.453125" style="11" customWidth="1"/>
    <col min="16190" max="16192" width="2.08984375" style="11" customWidth="1"/>
    <col min="16193" max="16384" width="9" style="11"/>
  </cols>
  <sheetData>
    <row r="2" spans="1:64" ht="16.5">
      <c r="B2" s="156" t="s">
        <v>278</v>
      </c>
    </row>
    <row r="3" spans="1:64" ht="14.5" thickBot="1">
      <c r="F3" s="158"/>
      <c r="G3" s="158"/>
      <c r="H3" s="158"/>
      <c r="I3" s="158"/>
      <c r="J3" s="158"/>
      <c r="AT3" s="158"/>
      <c r="AU3" s="158"/>
      <c r="AV3" s="158"/>
      <c r="AW3" s="158"/>
      <c r="AX3" s="158"/>
    </row>
    <row r="4" spans="1:64" ht="14.5" thickBot="1">
      <c r="D4" s="2805" t="s">
        <v>279</v>
      </c>
      <c r="E4" s="2806"/>
      <c r="F4" s="2806"/>
      <c r="G4" s="2806"/>
      <c r="H4" s="2806"/>
      <c r="I4" s="2806"/>
      <c r="J4" s="2806"/>
      <c r="K4" s="2806"/>
      <c r="L4" s="2806"/>
      <c r="M4" s="2806"/>
      <c r="N4" s="2806"/>
      <c r="O4" s="2806"/>
      <c r="P4" s="2806"/>
      <c r="Q4" s="2806"/>
      <c r="R4" s="2806"/>
      <c r="S4" s="2806"/>
      <c r="T4" s="2806"/>
      <c r="U4" s="2806"/>
      <c r="V4" s="2806"/>
      <c r="W4" s="2806"/>
      <c r="X4" s="2806"/>
      <c r="Y4" s="2806"/>
      <c r="Z4" s="2806"/>
      <c r="AA4" s="2806"/>
      <c r="AB4" s="2806"/>
      <c r="AC4" s="2806"/>
      <c r="AD4" s="2806"/>
      <c r="AE4" s="2806"/>
      <c r="AF4" s="2806"/>
      <c r="AG4" s="2806"/>
      <c r="AH4" s="2806"/>
      <c r="AI4" s="2806"/>
      <c r="AJ4" s="2806"/>
      <c r="AK4" s="2806"/>
      <c r="AL4" s="2806"/>
      <c r="AM4" s="2806"/>
      <c r="AN4" s="2806"/>
      <c r="AO4" s="2806"/>
      <c r="AP4" s="2806"/>
      <c r="AQ4" s="2806"/>
      <c r="AR4" s="2806" t="s">
        <v>280</v>
      </c>
      <c r="AS4" s="2806"/>
      <c r="AT4" s="2806"/>
      <c r="AU4" s="2806"/>
      <c r="AV4" s="2806"/>
      <c r="AW4" s="2806"/>
      <c r="AX4" s="2806"/>
      <c r="AY4" s="2806"/>
      <c r="AZ4" s="2806"/>
      <c r="BA4" s="2806"/>
      <c r="BB4" s="2806"/>
      <c r="BC4" s="2806"/>
      <c r="BD4" s="2806"/>
      <c r="BE4" s="2806"/>
      <c r="BF4" s="2806"/>
      <c r="BG4" s="2806"/>
      <c r="BH4" s="2806"/>
      <c r="BI4" s="2806"/>
      <c r="BJ4" s="2806"/>
      <c r="BK4" s="2806"/>
      <c r="BL4" s="2807"/>
    </row>
    <row r="5" spans="1:64" ht="13.5" customHeight="1">
      <c r="A5" s="2808" t="s">
        <v>173</v>
      </c>
      <c r="B5" s="2810" t="s">
        <v>281</v>
      </c>
      <c r="C5" s="2811" t="s">
        <v>282</v>
      </c>
      <c r="D5" s="2800" t="s">
        <v>283</v>
      </c>
      <c r="E5" s="2802"/>
      <c r="F5" s="2802"/>
      <c r="G5" s="2802" t="s">
        <v>284</v>
      </c>
      <c r="H5" s="2802"/>
      <c r="I5" s="2802"/>
      <c r="J5" s="2802"/>
      <c r="K5" s="2802"/>
      <c r="L5" s="2802"/>
      <c r="M5" s="2802"/>
      <c r="N5" s="2802"/>
      <c r="O5" s="2802" t="s">
        <v>285</v>
      </c>
      <c r="P5" s="2802"/>
      <c r="Q5" s="2802"/>
      <c r="R5" s="2802"/>
      <c r="S5" s="2802"/>
      <c r="T5" s="2802"/>
      <c r="U5" s="2802"/>
      <c r="V5" s="2783" t="s">
        <v>286</v>
      </c>
      <c r="W5" s="2784"/>
      <c r="X5" s="2812"/>
      <c r="Y5" s="2796" t="s">
        <v>287</v>
      </c>
      <c r="Z5" s="2799"/>
      <c r="AA5" s="2799"/>
      <c r="AB5" s="2799"/>
      <c r="AC5" s="2797"/>
      <c r="AD5" s="2796" t="s">
        <v>288</v>
      </c>
      <c r="AE5" s="2797"/>
      <c r="AF5" s="2783" t="s">
        <v>289</v>
      </c>
      <c r="AG5" s="2799"/>
      <c r="AH5" s="2799"/>
      <c r="AI5" s="2799"/>
      <c r="AJ5" s="2799"/>
      <c r="AK5" s="2797"/>
      <c r="AL5" s="2783" t="s">
        <v>290</v>
      </c>
      <c r="AM5" s="2784"/>
      <c r="AN5" s="2784"/>
      <c r="AO5" s="2784"/>
      <c r="AP5" s="2784"/>
      <c r="AQ5" s="2784"/>
      <c r="AR5" s="2800" t="s">
        <v>283</v>
      </c>
      <c r="AS5" s="2801"/>
      <c r="AT5" s="2802"/>
      <c r="AU5" s="2802" t="s">
        <v>284</v>
      </c>
      <c r="AV5" s="2802"/>
      <c r="AW5" s="2802"/>
      <c r="AX5" s="2802"/>
      <c r="AY5" s="2802"/>
      <c r="AZ5" s="2802"/>
      <c r="BA5" s="2802"/>
      <c r="BB5" s="2802"/>
      <c r="BC5" s="2802" t="s">
        <v>285</v>
      </c>
      <c r="BD5" s="2802"/>
      <c r="BE5" s="2802"/>
      <c r="BF5" s="2802"/>
      <c r="BG5" s="2802"/>
      <c r="BH5" s="2802"/>
      <c r="BI5" s="2802"/>
      <c r="BJ5" s="2783" t="s">
        <v>286</v>
      </c>
      <c r="BK5" s="2784"/>
      <c r="BL5" s="2785"/>
    </row>
    <row r="6" spans="1:64" ht="13.5" customHeight="1">
      <c r="A6" s="2809"/>
      <c r="B6" s="2592"/>
      <c r="C6" s="2577"/>
      <c r="D6" s="2803"/>
      <c r="E6" s="2804"/>
      <c r="F6" s="2804"/>
      <c r="G6" s="2804"/>
      <c r="H6" s="2804"/>
      <c r="I6" s="2804"/>
      <c r="J6" s="2804"/>
      <c r="K6" s="2804"/>
      <c r="L6" s="2804"/>
      <c r="M6" s="2804"/>
      <c r="N6" s="2804"/>
      <c r="O6" s="2804"/>
      <c r="P6" s="2804"/>
      <c r="Q6" s="2804"/>
      <c r="R6" s="2804"/>
      <c r="S6" s="2804"/>
      <c r="T6" s="2804"/>
      <c r="U6" s="2804"/>
      <c r="V6" s="2786"/>
      <c r="W6" s="2787"/>
      <c r="X6" s="2813"/>
      <c r="Y6" s="2798"/>
      <c r="Z6" s="2664"/>
      <c r="AA6" s="2664"/>
      <c r="AB6" s="2664"/>
      <c r="AC6" s="2665"/>
      <c r="AD6" s="2798"/>
      <c r="AE6" s="2665"/>
      <c r="AF6" s="2798"/>
      <c r="AG6" s="2664"/>
      <c r="AH6" s="2664"/>
      <c r="AI6" s="2664"/>
      <c r="AJ6" s="2664"/>
      <c r="AK6" s="2665"/>
      <c r="AL6" s="2786"/>
      <c r="AM6" s="2787"/>
      <c r="AN6" s="2787"/>
      <c r="AO6" s="2787"/>
      <c r="AP6" s="2787"/>
      <c r="AQ6" s="2787"/>
      <c r="AR6" s="2803"/>
      <c r="AS6" s="2606"/>
      <c r="AT6" s="2804"/>
      <c r="AU6" s="2804"/>
      <c r="AV6" s="2804"/>
      <c r="AW6" s="2804"/>
      <c r="AX6" s="2804"/>
      <c r="AY6" s="2804"/>
      <c r="AZ6" s="2804"/>
      <c r="BA6" s="2804"/>
      <c r="BB6" s="2804"/>
      <c r="BC6" s="2804"/>
      <c r="BD6" s="2804"/>
      <c r="BE6" s="2804"/>
      <c r="BF6" s="2804"/>
      <c r="BG6" s="2804"/>
      <c r="BH6" s="2804"/>
      <c r="BI6" s="2804"/>
      <c r="BJ6" s="2786"/>
      <c r="BK6" s="2787"/>
      <c r="BL6" s="2788"/>
    </row>
    <row r="7" spans="1:64">
      <c r="A7" s="2789">
        <v>1</v>
      </c>
      <c r="B7" s="2792" t="s">
        <v>252</v>
      </c>
      <c r="C7" s="2775" t="s">
        <v>253</v>
      </c>
      <c r="D7" s="2747">
        <v>2</v>
      </c>
      <c r="E7" s="2748"/>
      <c r="F7" s="2749"/>
      <c r="G7" s="2757" t="s">
        <v>291</v>
      </c>
      <c r="H7" s="2758"/>
      <c r="I7" s="2758"/>
      <c r="J7" s="2758"/>
      <c r="K7" s="2758"/>
      <c r="L7" s="2758"/>
      <c r="M7" s="2758"/>
      <c r="N7" s="2759"/>
      <c r="O7" s="2764" t="s">
        <v>292</v>
      </c>
      <c r="P7" s="2765"/>
      <c r="Q7" s="2765"/>
      <c r="R7" s="2765"/>
      <c r="S7" s="2765"/>
      <c r="T7" s="2765"/>
      <c r="U7" s="2766"/>
      <c r="V7" s="2745" t="s">
        <v>70</v>
      </c>
      <c r="W7" s="2746"/>
      <c r="X7" s="2760"/>
      <c r="Y7" s="2761">
        <v>200</v>
      </c>
      <c r="Z7" s="2762"/>
      <c r="AA7" s="2762"/>
      <c r="AB7" s="2762"/>
      <c r="AC7" s="2763"/>
      <c r="AD7" s="2745" t="s">
        <v>293</v>
      </c>
      <c r="AE7" s="2760"/>
      <c r="AF7" s="2767">
        <v>2000</v>
      </c>
      <c r="AG7" s="2762"/>
      <c r="AH7" s="2762"/>
      <c r="AI7" s="2762"/>
      <c r="AJ7" s="2762"/>
      <c r="AK7" s="2763"/>
      <c r="AL7" s="2745" t="s">
        <v>294</v>
      </c>
      <c r="AM7" s="2746"/>
      <c r="AN7" s="2746"/>
      <c r="AO7" s="2746"/>
      <c r="AP7" s="2746"/>
      <c r="AQ7" s="2746"/>
      <c r="AR7" s="2747">
        <v>8</v>
      </c>
      <c r="AS7" s="2748"/>
      <c r="AT7" s="2749"/>
      <c r="AU7" s="2757" t="s">
        <v>295</v>
      </c>
      <c r="AV7" s="2758"/>
      <c r="AW7" s="2758"/>
      <c r="AX7" s="2758"/>
      <c r="AY7" s="2758"/>
      <c r="AZ7" s="2758"/>
      <c r="BA7" s="2758"/>
      <c r="BB7" s="2759"/>
      <c r="BC7" s="2768" t="s">
        <v>296</v>
      </c>
      <c r="BD7" s="2769"/>
      <c r="BE7" s="2769"/>
      <c r="BF7" s="2769"/>
      <c r="BG7" s="2769"/>
      <c r="BH7" s="2769"/>
      <c r="BI7" s="2770"/>
      <c r="BJ7" s="2745" t="s">
        <v>297</v>
      </c>
      <c r="BK7" s="2746"/>
      <c r="BL7" s="2756"/>
    </row>
    <row r="8" spans="1:64">
      <c r="A8" s="2790"/>
      <c r="B8" s="2793"/>
      <c r="C8" s="2776"/>
      <c r="D8" s="2747">
        <v>2</v>
      </c>
      <c r="E8" s="2748"/>
      <c r="F8" s="2749"/>
      <c r="G8" s="2757" t="s">
        <v>298</v>
      </c>
      <c r="H8" s="2758"/>
      <c r="I8" s="2758"/>
      <c r="J8" s="2758"/>
      <c r="K8" s="2758"/>
      <c r="L8" s="2758"/>
      <c r="M8" s="2758"/>
      <c r="N8" s="2759"/>
      <c r="O8" s="2764" t="s">
        <v>299</v>
      </c>
      <c r="P8" s="2765"/>
      <c r="Q8" s="2765"/>
      <c r="R8" s="2765"/>
      <c r="S8" s="2765"/>
      <c r="T8" s="2765"/>
      <c r="U8" s="2766"/>
      <c r="V8" s="2745" t="s">
        <v>297</v>
      </c>
      <c r="W8" s="2746"/>
      <c r="X8" s="2760"/>
      <c r="Y8" s="2761">
        <v>100</v>
      </c>
      <c r="Z8" s="2762"/>
      <c r="AA8" s="2762"/>
      <c r="AB8" s="2762"/>
      <c r="AC8" s="2763"/>
      <c r="AD8" s="2745" t="s">
        <v>293</v>
      </c>
      <c r="AE8" s="2760"/>
      <c r="AF8" s="2767">
        <v>1000</v>
      </c>
      <c r="AG8" s="2762"/>
      <c r="AH8" s="2762"/>
      <c r="AI8" s="2762"/>
      <c r="AJ8" s="2762"/>
      <c r="AK8" s="2763"/>
      <c r="AL8" s="2745" t="s">
        <v>70</v>
      </c>
      <c r="AM8" s="2746"/>
      <c r="AN8" s="2746"/>
      <c r="AO8" s="2746"/>
      <c r="AP8" s="2746"/>
      <c r="AQ8" s="2746"/>
      <c r="AR8" s="2747"/>
      <c r="AS8" s="2748"/>
      <c r="AT8" s="2749"/>
      <c r="AU8" s="2745"/>
      <c r="AV8" s="2746"/>
      <c r="AW8" s="2746"/>
      <c r="AX8" s="2746"/>
      <c r="AY8" s="2746"/>
      <c r="AZ8" s="2746"/>
      <c r="BA8" s="2746"/>
      <c r="BB8" s="2760"/>
      <c r="BC8" s="2745"/>
      <c r="BD8" s="2746"/>
      <c r="BE8" s="2746"/>
      <c r="BF8" s="2746"/>
      <c r="BG8" s="2746"/>
      <c r="BH8" s="2746"/>
      <c r="BI8" s="2760"/>
      <c r="BJ8" s="2745"/>
      <c r="BK8" s="2746"/>
      <c r="BL8" s="2756"/>
    </row>
    <row r="9" spans="1:64">
      <c r="A9" s="2790"/>
      <c r="B9" s="2793"/>
      <c r="C9" s="2776"/>
      <c r="D9" s="2747">
        <v>2</v>
      </c>
      <c r="E9" s="2748"/>
      <c r="F9" s="2749"/>
      <c r="G9" s="2757" t="s">
        <v>300</v>
      </c>
      <c r="H9" s="2758"/>
      <c r="I9" s="2758"/>
      <c r="J9" s="2758"/>
      <c r="K9" s="2758"/>
      <c r="L9" s="2758"/>
      <c r="M9" s="2758"/>
      <c r="N9" s="2759"/>
      <c r="O9" s="2764" t="s">
        <v>301</v>
      </c>
      <c r="P9" s="2765"/>
      <c r="Q9" s="2765"/>
      <c r="R9" s="2765"/>
      <c r="S9" s="2765"/>
      <c r="T9" s="2765"/>
      <c r="U9" s="2766"/>
      <c r="V9" s="2745" t="s">
        <v>70</v>
      </c>
      <c r="W9" s="2746"/>
      <c r="X9" s="2760"/>
      <c r="Y9" s="2761">
        <v>200</v>
      </c>
      <c r="Z9" s="2762"/>
      <c r="AA9" s="2762"/>
      <c r="AB9" s="2762"/>
      <c r="AC9" s="2763"/>
      <c r="AD9" s="2745" t="s">
        <v>302</v>
      </c>
      <c r="AE9" s="2760"/>
      <c r="AF9" s="2767">
        <v>4000</v>
      </c>
      <c r="AG9" s="2762"/>
      <c r="AH9" s="2762"/>
      <c r="AI9" s="2762"/>
      <c r="AJ9" s="2762"/>
      <c r="AK9" s="2763"/>
      <c r="AL9" s="2745" t="s">
        <v>294</v>
      </c>
      <c r="AM9" s="2746"/>
      <c r="AN9" s="2746"/>
      <c r="AO9" s="2746"/>
      <c r="AP9" s="2746"/>
      <c r="AQ9" s="2746"/>
      <c r="AR9" s="2747"/>
      <c r="AS9" s="2748"/>
      <c r="AT9" s="2749"/>
      <c r="AU9" s="2745"/>
      <c r="AV9" s="2746"/>
      <c r="AW9" s="2746"/>
      <c r="AX9" s="2746"/>
      <c r="AY9" s="2746"/>
      <c r="AZ9" s="2746"/>
      <c r="BA9" s="2746"/>
      <c r="BB9" s="2760"/>
      <c r="BC9" s="2753"/>
      <c r="BD9" s="2754"/>
      <c r="BE9" s="2754"/>
      <c r="BF9" s="2754"/>
      <c r="BG9" s="2754"/>
      <c r="BH9" s="2754"/>
      <c r="BI9" s="2755"/>
      <c r="BJ9" s="2745"/>
      <c r="BK9" s="2746"/>
      <c r="BL9" s="2756"/>
    </row>
    <row r="10" spans="1:64">
      <c r="A10" s="2790"/>
      <c r="B10" s="2793"/>
      <c r="C10" s="2776"/>
      <c r="D10" s="2747">
        <v>2</v>
      </c>
      <c r="E10" s="2748"/>
      <c r="F10" s="2749"/>
      <c r="G10" s="2757" t="s">
        <v>303</v>
      </c>
      <c r="H10" s="2758"/>
      <c r="I10" s="2758"/>
      <c r="J10" s="2758"/>
      <c r="K10" s="2758"/>
      <c r="L10" s="2758"/>
      <c r="M10" s="2758"/>
      <c r="N10" s="2759"/>
      <c r="O10" s="2750" t="s">
        <v>304</v>
      </c>
      <c r="P10" s="2751"/>
      <c r="Q10" s="2751"/>
      <c r="R10" s="2751"/>
      <c r="S10" s="2751"/>
      <c r="T10" s="2751"/>
      <c r="U10" s="2752"/>
      <c r="V10" s="2745" t="s">
        <v>70</v>
      </c>
      <c r="W10" s="2746"/>
      <c r="X10" s="2760"/>
      <c r="Y10" s="2761">
        <v>20</v>
      </c>
      <c r="Z10" s="2762"/>
      <c r="AA10" s="2762"/>
      <c r="AB10" s="2762"/>
      <c r="AC10" s="2763"/>
      <c r="AD10" s="2745" t="s">
        <v>293</v>
      </c>
      <c r="AE10" s="2760"/>
      <c r="AF10" s="2742">
        <v>1000</v>
      </c>
      <c r="AG10" s="2743"/>
      <c r="AH10" s="2743"/>
      <c r="AI10" s="2743"/>
      <c r="AJ10" s="2743"/>
      <c r="AK10" s="2744"/>
      <c r="AL10" s="2745" t="s">
        <v>294</v>
      </c>
      <c r="AM10" s="2746"/>
      <c r="AN10" s="2746"/>
      <c r="AO10" s="2746"/>
      <c r="AP10" s="2746"/>
      <c r="AQ10" s="2746"/>
      <c r="AR10" s="2747"/>
      <c r="AS10" s="2748"/>
      <c r="AT10" s="2749"/>
      <c r="AU10" s="2745"/>
      <c r="AV10" s="2746"/>
      <c r="AW10" s="2746"/>
      <c r="AX10" s="2746"/>
      <c r="AY10" s="2746"/>
      <c r="AZ10" s="2746"/>
      <c r="BA10" s="2746"/>
      <c r="BB10" s="2760"/>
      <c r="BC10" s="2753"/>
      <c r="BD10" s="2754"/>
      <c r="BE10" s="2754"/>
      <c r="BF10" s="2754"/>
      <c r="BG10" s="2754"/>
      <c r="BH10" s="2754"/>
      <c r="BI10" s="2755"/>
      <c r="BJ10" s="2745"/>
      <c r="BK10" s="2746"/>
      <c r="BL10" s="2756"/>
    </row>
    <row r="11" spans="1:64">
      <c r="A11" s="2790"/>
      <c r="B11" s="2793"/>
      <c r="C11" s="2776"/>
      <c r="D11" s="2747">
        <v>2</v>
      </c>
      <c r="E11" s="2748"/>
      <c r="F11" s="2749"/>
      <c r="G11" s="2757" t="s">
        <v>305</v>
      </c>
      <c r="H11" s="2758"/>
      <c r="I11" s="2758"/>
      <c r="J11" s="2758"/>
      <c r="K11" s="2758"/>
      <c r="L11" s="2758"/>
      <c r="M11" s="2758"/>
      <c r="N11" s="2759"/>
      <c r="O11" s="2750" t="s">
        <v>306</v>
      </c>
      <c r="P11" s="2751"/>
      <c r="Q11" s="2751"/>
      <c r="R11" s="2751"/>
      <c r="S11" s="2751"/>
      <c r="T11" s="2751"/>
      <c r="U11" s="2752"/>
      <c r="V11" s="2745" t="s">
        <v>297</v>
      </c>
      <c r="W11" s="2746"/>
      <c r="X11" s="2760"/>
      <c r="Y11" s="2761">
        <v>200</v>
      </c>
      <c r="Z11" s="2762"/>
      <c r="AA11" s="2762"/>
      <c r="AB11" s="2762"/>
      <c r="AC11" s="2763"/>
      <c r="AD11" s="2745" t="s">
        <v>307</v>
      </c>
      <c r="AE11" s="2760"/>
      <c r="AF11" s="2742">
        <v>1000</v>
      </c>
      <c r="AG11" s="2743"/>
      <c r="AH11" s="2743"/>
      <c r="AI11" s="2743"/>
      <c r="AJ11" s="2743"/>
      <c r="AK11" s="2744"/>
      <c r="AL11" s="2745" t="s">
        <v>308</v>
      </c>
      <c r="AM11" s="2746"/>
      <c r="AN11" s="2746"/>
      <c r="AO11" s="2746"/>
      <c r="AP11" s="2746"/>
      <c r="AQ11" s="2746"/>
      <c r="AR11" s="2747"/>
      <c r="AS11" s="2748"/>
      <c r="AT11" s="2749"/>
      <c r="AU11" s="2745"/>
      <c r="AV11" s="2746"/>
      <c r="AW11" s="2746"/>
      <c r="AX11" s="2746"/>
      <c r="AY11" s="2746"/>
      <c r="AZ11" s="2746"/>
      <c r="BA11" s="2746"/>
      <c r="BB11" s="2760"/>
      <c r="BC11" s="2745"/>
      <c r="BD11" s="2746"/>
      <c r="BE11" s="2746"/>
      <c r="BF11" s="2746"/>
      <c r="BG11" s="2746"/>
      <c r="BH11" s="2746"/>
      <c r="BI11" s="2760"/>
      <c r="BJ11" s="2745"/>
      <c r="BK11" s="2746"/>
      <c r="BL11" s="2756"/>
    </row>
    <row r="12" spans="1:64">
      <c r="A12" s="2790"/>
      <c r="B12" s="2793"/>
      <c r="C12" s="2776"/>
      <c r="D12" s="2747">
        <v>1</v>
      </c>
      <c r="E12" s="2748"/>
      <c r="F12" s="2749"/>
      <c r="G12" s="2757" t="s">
        <v>309</v>
      </c>
      <c r="H12" s="2758"/>
      <c r="I12" s="2758"/>
      <c r="J12" s="2758"/>
      <c r="K12" s="2758"/>
      <c r="L12" s="2758"/>
      <c r="M12" s="2758"/>
      <c r="N12" s="2759"/>
      <c r="O12" s="2782" t="s">
        <v>310</v>
      </c>
      <c r="P12" s="2751"/>
      <c r="Q12" s="2751"/>
      <c r="R12" s="2751"/>
      <c r="S12" s="2751"/>
      <c r="T12" s="2751"/>
      <c r="U12" s="2752"/>
      <c r="V12" s="2745" t="s">
        <v>70</v>
      </c>
      <c r="W12" s="2746"/>
      <c r="X12" s="2760"/>
      <c r="Y12" s="2761">
        <v>2</v>
      </c>
      <c r="Z12" s="2762"/>
      <c r="AA12" s="2762"/>
      <c r="AB12" s="2762"/>
      <c r="AC12" s="2763"/>
      <c r="AD12" s="2745" t="s">
        <v>311</v>
      </c>
      <c r="AE12" s="2760"/>
      <c r="AF12" s="2742">
        <v>2000</v>
      </c>
      <c r="AG12" s="2743"/>
      <c r="AH12" s="2743"/>
      <c r="AI12" s="2743"/>
      <c r="AJ12" s="2743"/>
      <c r="AK12" s="2744"/>
      <c r="AL12" s="2745" t="s">
        <v>294</v>
      </c>
      <c r="AM12" s="2746"/>
      <c r="AN12" s="2746"/>
      <c r="AO12" s="2746"/>
      <c r="AP12" s="2746"/>
      <c r="AQ12" s="2746"/>
      <c r="AR12" s="2747"/>
      <c r="AS12" s="2748"/>
      <c r="AT12" s="2749"/>
      <c r="AU12" s="2745"/>
      <c r="AV12" s="2746"/>
      <c r="AW12" s="2746"/>
      <c r="AX12" s="2746"/>
      <c r="AY12" s="2746"/>
      <c r="AZ12" s="2746"/>
      <c r="BA12" s="2746"/>
      <c r="BB12" s="2760"/>
      <c r="BC12" s="2745"/>
      <c r="BD12" s="2746"/>
      <c r="BE12" s="2746"/>
      <c r="BF12" s="2746"/>
      <c r="BG12" s="2746"/>
      <c r="BH12" s="2746"/>
      <c r="BI12" s="2760"/>
      <c r="BJ12" s="2745"/>
      <c r="BK12" s="2746"/>
      <c r="BL12" s="2756"/>
    </row>
    <row r="13" spans="1:64">
      <c r="A13" s="2790"/>
      <c r="B13" s="2793"/>
      <c r="C13" s="2776"/>
      <c r="D13" s="2747">
        <v>3</v>
      </c>
      <c r="E13" s="2748"/>
      <c r="F13" s="2749"/>
      <c r="G13" s="2757" t="s">
        <v>312</v>
      </c>
      <c r="H13" s="2758"/>
      <c r="I13" s="2758"/>
      <c r="J13" s="2758"/>
      <c r="K13" s="2758"/>
      <c r="L13" s="2758"/>
      <c r="M13" s="2758"/>
      <c r="N13" s="2759"/>
      <c r="O13" s="2757" t="s">
        <v>313</v>
      </c>
      <c r="P13" s="2758"/>
      <c r="Q13" s="2758"/>
      <c r="R13" s="2758"/>
      <c r="S13" s="2758"/>
      <c r="T13" s="2758"/>
      <c r="U13" s="2759"/>
      <c r="V13" s="2745" t="s">
        <v>297</v>
      </c>
      <c r="W13" s="2746"/>
      <c r="X13" s="2760"/>
      <c r="Y13" s="2742">
        <v>1000</v>
      </c>
      <c r="Z13" s="2743"/>
      <c r="AA13" s="2743"/>
      <c r="AB13" s="2743"/>
      <c r="AC13" s="2744"/>
      <c r="AD13" s="2745" t="s">
        <v>314</v>
      </c>
      <c r="AE13" s="2760"/>
      <c r="AF13" s="2767">
        <v>5000</v>
      </c>
      <c r="AG13" s="2762"/>
      <c r="AH13" s="2762"/>
      <c r="AI13" s="2762"/>
      <c r="AJ13" s="2762"/>
      <c r="AK13" s="2763"/>
      <c r="AL13" s="2745" t="s">
        <v>297</v>
      </c>
      <c r="AM13" s="2746"/>
      <c r="AN13" s="2746"/>
      <c r="AO13" s="2746"/>
      <c r="AP13" s="2746"/>
      <c r="AQ13" s="2746"/>
      <c r="AR13" s="2747"/>
      <c r="AS13" s="2748"/>
      <c r="AT13" s="2749"/>
      <c r="AU13" s="2745"/>
      <c r="AV13" s="2746"/>
      <c r="AW13" s="2746"/>
      <c r="AX13" s="2746"/>
      <c r="AY13" s="2746"/>
      <c r="AZ13" s="2746"/>
      <c r="BA13" s="2746"/>
      <c r="BB13" s="2760"/>
      <c r="BC13" s="2745"/>
      <c r="BD13" s="2746"/>
      <c r="BE13" s="2746"/>
      <c r="BF13" s="2746"/>
      <c r="BG13" s="2746"/>
      <c r="BH13" s="2746"/>
      <c r="BI13" s="2760"/>
      <c r="BJ13" s="2745"/>
      <c r="BK13" s="2746"/>
      <c r="BL13" s="2756"/>
    </row>
    <row r="14" spans="1:64">
      <c r="A14" s="2790"/>
      <c r="B14" s="2793"/>
      <c r="C14" s="2776"/>
      <c r="D14" s="2747"/>
      <c r="E14" s="2748"/>
      <c r="F14" s="2749"/>
      <c r="G14" s="2745"/>
      <c r="H14" s="2746"/>
      <c r="I14" s="2746"/>
      <c r="J14" s="2746"/>
      <c r="K14" s="2746"/>
      <c r="L14" s="2746"/>
      <c r="M14" s="2746"/>
      <c r="N14" s="2760"/>
      <c r="O14" s="2745"/>
      <c r="P14" s="2746"/>
      <c r="Q14" s="2746"/>
      <c r="R14" s="2746"/>
      <c r="S14" s="2746"/>
      <c r="T14" s="2746"/>
      <c r="U14" s="2760"/>
      <c r="V14" s="2745"/>
      <c r="W14" s="2746"/>
      <c r="X14" s="2760"/>
      <c r="Y14" s="2745"/>
      <c r="Z14" s="2746"/>
      <c r="AA14" s="2746"/>
      <c r="AB14" s="2746"/>
      <c r="AC14" s="2760"/>
      <c r="AD14" s="2745"/>
      <c r="AE14" s="2760"/>
      <c r="AF14" s="2761"/>
      <c r="AG14" s="2762"/>
      <c r="AH14" s="2762"/>
      <c r="AI14" s="2762"/>
      <c r="AJ14" s="2762"/>
      <c r="AK14" s="2763"/>
      <c r="AL14" s="2745"/>
      <c r="AM14" s="2746"/>
      <c r="AN14" s="2746"/>
      <c r="AO14" s="2746"/>
      <c r="AP14" s="2746"/>
      <c r="AQ14" s="2746"/>
      <c r="AR14" s="2747"/>
      <c r="AS14" s="2748"/>
      <c r="AT14" s="2749"/>
      <c r="AU14" s="2745"/>
      <c r="AV14" s="2746"/>
      <c r="AW14" s="2746"/>
      <c r="AX14" s="2746"/>
      <c r="AY14" s="2746"/>
      <c r="AZ14" s="2746"/>
      <c r="BA14" s="2746"/>
      <c r="BB14" s="2760"/>
      <c r="BC14" s="2745"/>
      <c r="BD14" s="2746"/>
      <c r="BE14" s="2746"/>
      <c r="BF14" s="2746"/>
      <c r="BG14" s="2746"/>
      <c r="BH14" s="2746"/>
      <c r="BI14" s="2760"/>
      <c r="BJ14" s="2745"/>
      <c r="BK14" s="2746"/>
      <c r="BL14" s="2756"/>
    </row>
    <row r="15" spans="1:64">
      <c r="A15" s="2790"/>
      <c r="B15" s="2793"/>
      <c r="C15" s="2776"/>
      <c r="D15" s="2723" t="s">
        <v>315</v>
      </c>
      <c r="E15" s="2724"/>
      <c r="F15" s="2724"/>
      <c r="G15" s="2724"/>
      <c r="H15" s="2724"/>
      <c r="I15" s="2724"/>
      <c r="J15" s="2724"/>
      <c r="K15" s="2724"/>
      <c r="L15" s="2724"/>
      <c r="M15" s="2724"/>
      <c r="N15" s="2725"/>
      <c r="O15" s="2709" t="s">
        <v>316</v>
      </c>
      <c r="P15" s="2710"/>
      <c r="Q15" s="2710"/>
      <c r="R15" s="2710"/>
      <c r="S15" s="2710"/>
      <c r="T15" s="2731" t="s">
        <v>317</v>
      </c>
      <c r="U15" s="2732"/>
      <c r="V15" s="2731">
        <f>COUNTIF(V7:X14,"○")</f>
        <v>4</v>
      </c>
      <c r="W15" s="2733"/>
      <c r="X15" s="2732"/>
      <c r="Y15" s="2709" t="s">
        <v>318</v>
      </c>
      <c r="Z15" s="2710"/>
      <c r="AA15" s="2710"/>
      <c r="AB15" s="2710"/>
      <c r="AC15" s="2710"/>
      <c r="AD15" s="2731" t="s">
        <v>317</v>
      </c>
      <c r="AE15" s="2732"/>
      <c r="AF15" s="2739">
        <f>SUMIF(V7:X14,"○",AF7:AK14)</f>
        <v>9000</v>
      </c>
      <c r="AG15" s="2740"/>
      <c r="AH15" s="2740"/>
      <c r="AI15" s="2740"/>
      <c r="AJ15" s="2740"/>
      <c r="AK15" s="2741"/>
      <c r="AL15" s="2709" t="s">
        <v>317</v>
      </c>
      <c r="AM15" s="2710"/>
      <c r="AN15" s="2709" t="s">
        <v>319</v>
      </c>
      <c r="AO15" s="2735"/>
      <c r="AP15" s="2710" t="s">
        <v>320</v>
      </c>
      <c r="AQ15" s="2710"/>
      <c r="AR15" s="2723" t="s">
        <v>315</v>
      </c>
      <c r="AS15" s="2724"/>
      <c r="AT15" s="2724"/>
      <c r="AU15" s="2724"/>
      <c r="AV15" s="2724"/>
      <c r="AW15" s="2724"/>
      <c r="AX15" s="2724"/>
      <c r="AY15" s="2724"/>
      <c r="AZ15" s="2724"/>
      <c r="BA15" s="2724"/>
      <c r="BB15" s="2725"/>
      <c r="BC15" s="2709" t="s">
        <v>316</v>
      </c>
      <c r="BD15" s="2710"/>
      <c r="BE15" s="2710"/>
      <c r="BF15" s="2710"/>
      <c r="BG15" s="2710"/>
      <c r="BH15" s="2731" t="s">
        <v>317</v>
      </c>
      <c r="BI15" s="2732"/>
      <c r="BJ15" s="2731">
        <f>COUNTIF(BJ7:BL14,"○")</f>
        <v>0</v>
      </c>
      <c r="BK15" s="2733"/>
      <c r="BL15" s="2734"/>
    </row>
    <row r="16" spans="1:64">
      <c r="A16" s="2791"/>
      <c r="B16" s="2794"/>
      <c r="C16" s="2795"/>
      <c r="D16" s="2777"/>
      <c r="E16" s="2778"/>
      <c r="F16" s="2778"/>
      <c r="G16" s="2778"/>
      <c r="H16" s="2778"/>
      <c r="I16" s="2778"/>
      <c r="J16" s="2778"/>
      <c r="K16" s="2778"/>
      <c r="L16" s="2778"/>
      <c r="M16" s="2778"/>
      <c r="N16" s="2779"/>
      <c r="O16" s="2780"/>
      <c r="P16" s="2781"/>
      <c r="Q16" s="2781"/>
      <c r="R16" s="2781"/>
      <c r="S16" s="2781"/>
      <c r="T16" s="2731" t="s">
        <v>321</v>
      </c>
      <c r="U16" s="2732"/>
      <c r="V16" s="2731">
        <f>COUNTIF(V7:X14,"○")+COUNTIF(V7:X14,"×")</f>
        <v>7</v>
      </c>
      <c r="W16" s="2733"/>
      <c r="X16" s="2732"/>
      <c r="Y16" s="2780"/>
      <c r="Z16" s="2781"/>
      <c r="AA16" s="2781"/>
      <c r="AB16" s="2781"/>
      <c r="AC16" s="2781"/>
      <c r="AD16" s="2731" t="s">
        <v>321</v>
      </c>
      <c r="AE16" s="2732"/>
      <c r="AF16" s="2739">
        <f>SUM(AF7:AK14)</f>
        <v>16000</v>
      </c>
      <c r="AG16" s="2740"/>
      <c r="AH16" s="2740"/>
      <c r="AI16" s="2740"/>
      <c r="AJ16" s="2740"/>
      <c r="AK16" s="2741"/>
      <c r="AL16" s="2731">
        <f>COUNTIF(AL7:AQ14,"○")</f>
        <v>1</v>
      </c>
      <c r="AM16" s="2733"/>
      <c r="AN16" s="2731">
        <f>COUNTIF(AL7:AQ14,"△")</f>
        <v>1</v>
      </c>
      <c r="AO16" s="2732"/>
      <c r="AP16" s="2733">
        <f>COUNTIF(AL7:AQ14,"×")</f>
        <v>1</v>
      </c>
      <c r="AQ16" s="2733"/>
      <c r="AR16" s="2777"/>
      <c r="AS16" s="2778"/>
      <c r="AT16" s="2778"/>
      <c r="AU16" s="2778"/>
      <c r="AV16" s="2778"/>
      <c r="AW16" s="2778"/>
      <c r="AX16" s="2778"/>
      <c r="AY16" s="2778"/>
      <c r="AZ16" s="2778"/>
      <c r="BA16" s="2778"/>
      <c r="BB16" s="2779"/>
      <c r="BC16" s="2780"/>
      <c r="BD16" s="2781"/>
      <c r="BE16" s="2781"/>
      <c r="BF16" s="2781"/>
      <c r="BG16" s="2781"/>
      <c r="BH16" s="2731" t="s">
        <v>321</v>
      </c>
      <c r="BI16" s="2732"/>
      <c r="BJ16" s="2731">
        <f>COUNTIF(BJ7:BL14,"○")+COUNTIF(BJ7:BL14,"×")</f>
        <v>1</v>
      </c>
      <c r="BK16" s="2733"/>
      <c r="BL16" s="2734"/>
    </row>
    <row r="17" spans="1:64" ht="17.25" customHeight="1">
      <c r="A17" s="2771">
        <v>2</v>
      </c>
      <c r="B17" s="2773" t="s">
        <v>322</v>
      </c>
      <c r="C17" s="2775" t="s">
        <v>323</v>
      </c>
      <c r="D17" s="2747">
        <v>2</v>
      </c>
      <c r="E17" s="2748"/>
      <c r="F17" s="2749"/>
      <c r="G17" s="2757" t="s">
        <v>291</v>
      </c>
      <c r="H17" s="2758"/>
      <c r="I17" s="2758"/>
      <c r="J17" s="2758"/>
      <c r="K17" s="2758"/>
      <c r="L17" s="2758"/>
      <c r="M17" s="2758"/>
      <c r="N17" s="2759"/>
      <c r="O17" s="2764" t="s">
        <v>292</v>
      </c>
      <c r="P17" s="2765"/>
      <c r="Q17" s="2765"/>
      <c r="R17" s="2765"/>
      <c r="S17" s="2765"/>
      <c r="T17" s="2765"/>
      <c r="U17" s="2766"/>
      <c r="V17" s="2745" t="s">
        <v>70</v>
      </c>
      <c r="W17" s="2746"/>
      <c r="X17" s="2760"/>
      <c r="Y17" s="2761">
        <v>200</v>
      </c>
      <c r="Z17" s="2762"/>
      <c r="AA17" s="2762"/>
      <c r="AB17" s="2762"/>
      <c r="AC17" s="2763"/>
      <c r="AD17" s="2745" t="s">
        <v>293</v>
      </c>
      <c r="AE17" s="2760"/>
      <c r="AF17" s="2767">
        <v>2000</v>
      </c>
      <c r="AG17" s="2762"/>
      <c r="AH17" s="2762"/>
      <c r="AI17" s="2762"/>
      <c r="AJ17" s="2762"/>
      <c r="AK17" s="2763"/>
      <c r="AL17" s="2745" t="s">
        <v>294</v>
      </c>
      <c r="AM17" s="2746"/>
      <c r="AN17" s="2746"/>
      <c r="AO17" s="2746"/>
      <c r="AP17" s="2746"/>
      <c r="AQ17" s="2746"/>
      <c r="AR17" s="2747">
        <v>8</v>
      </c>
      <c r="AS17" s="2748"/>
      <c r="AT17" s="2749"/>
      <c r="AU17" s="2750" t="s">
        <v>295</v>
      </c>
      <c r="AV17" s="2751"/>
      <c r="AW17" s="2751"/>
      <c r="AX17" s="2751"/>
      <c r="AY17" s="2751"/>
      <c r="AZ17" s="2751"/>
      <c r="BA17" s="2751"/>
      <c r="BB17" s="2752"/>
      <c r="BC17" s="2768" t="s">
        <v>296</v>
      </c>
      <c r="BD17" s="2769"/>
      <c r="BE17" s="2769"/>
      <c r="BF17" s="2769"/>
      <c r="BG17" s="2769"/>
      <c r="BH17" s="2769"/>
      <c r="BI17" s="2770"/>
      <c r="BJ17" s="2745" t="s">
        <v>297</v>
      </c>
      <c r="BK17" s="2746"/>
      <c r="BL17" s="2756"/>
    </row>
    <row r="18" spans="1:64" ht="17.25" customHeight="1">
      <c r="A18" s="2772"/>
      <c r="B18" s="2774"/>
      <c r="C18" s="2776"/>
      <c r="D18" s="2747"/>
      <c r="E18" s="2748"/>
      <c r="F18" s="2749"/>
      <c r="G18" s="2757"/>
      <c r="H18" s="2758"/>
      <c r="I18" s="2758"/>
      <c r="J18" s="2758"/>
      <c r="K18" s="2758"/>
      <c r="L18" s="2758"/>
      <c r="M18" s="2758"/>
      <c r="N18" s="2759"/>
      <c r="O18" s="2764"/>
      <c r="P18" s="2765"/>
      <c r="Q18" s="2765"/>
      <c r="R18" s="2765"/>
      <c r="S18" s="2765"/>
      <c r="T18" s="2765"/>
      <c r="U18" s="2766"/>
      <c r="V18" s="2745"/>
      <c r="W18" s="2746"/>
      <c r="X18" s="2760"/>
      <c r="Y18" s="2761"/>
      <c r="Z18" s="2762"/>
      <c r="AA18" s="2762"/>
      <c r="AB18" s="2762"/>
      <c r="AC18" s="2763"/>
      <c r="AD18" s="2745"/>
      <c r="AE18" s="2760"/>
      <c r="AF18" s="2767"/>
      <c r="AG18" s="2762"/>
      <c r="AH18" s="2762"/>
      <c r="AI18" s="2762"/>
      <c r="AJ18" s="2762"/>
      <c r="AK18" s="2763"/>
      <c r="AL18" s="2745"/>
      <c r="AM18" s="2746"/>
      <c r="AN18" s="2746"/>
      <c r="AO18" s="2746"/>
      <c r="AP18" s="2746"/>
      <c r="AQ18" s="2746"/>
      <c r="AR18" s="2747">
        <v>8</v>
      </c>
      <c r="AS18" s="2748"/>
      <c r="AT18" s="2749"/>
      <c r="AU18" s="2750" t="s">
        <v>324</v>
      </c>
      <c r="AV18" s="2751"/>
      <c r="AW18" s="2751"/>
      <c r="AX18" s="2751"/>
      <c r="AY18" s="2751"/>
      <c r="AZ18" s="2751"/>
      <c r="BA18" s="2751"/>
      <c r="BB18" s="2752"/>
      <c r="BC18" s="2745"/>
      <c r="BD18" s="2746"/>
      <c r="BE18" s="2746"/>
      <c r="BF18" s="2746"/>
      <c r="BG18" s="2746"/>
      <c r="BH18" s="2746"/>
      <c r="BI18" s="2760"/>
      <c r="BJ18" s="2745" t="s">
        <v>207</v>
      </c>
      <c r="BK18" s="2746"/>
      <c r="BL18" s="2756"/>
    </row>
    <row r="19" spans="1:64" ht="17.25" customHeight="1">
      <c r="A19" s="2772"/>
      <c r="B19" s="2774"/>
      <c r="C19" s="2776"/>
      <c r="D19" s="2747"/>
      <c r="E19" s="2748"/>
      <c r="F19" s="2749"/>
      <c r="G19" s="2757"/>
      <c r="H19" s="2758"/>
      <c r="I19" s="2758"/>
      <c r="J19" s="2758"/>
      <c r="K19" s="2758"/>
      <c r="L19" s="2758"/>
      <c r="M19" s="2758"/>
      <c r="N19" s="2759"/>
      <c r="O19" s="2764"/>
      <c r="P19" s="2765"/>
      <c r="Q19" s="2765"/>
      <c r="R19" s="2765"/>
      <c r="S19" s="2765"/>
      <c r="T19" s="2765"/>
      <c r="U19" s="2766"/>
      <c r="V19" s="2745"/>
      <c r="W19" s="2746"/>
      <c r="X19" s="2760"/>
      <c r="Y19" s="2761"/>
      <c r="Z19" s="2762"/>
      <c r="AA19" s="2762"/>
      <c r="AB19" s="2762"/>
      <c r="AC19" s="2763"/>
      <c r="AD19" s="2745"/>
      <c r="AE19" s="2760"/>
      <c r="AF19" s="2767"/>
      <c r="AG19" s="2762"/>
      <c r="AH19" s="2762"/>
      <c r="AI19" s="2762"/>
      <c r="AJ19" s="2762"/>
      <c r="AK19" s="2763"/>
      <c r="AL19" s="2745"/>
      <c r="AM19" s="2746"/>
      <c r="AN19" s="2746"/>
      <c r="AO19" s="2746"/>
      <c r="AP19" s="2746"/>
      <c r="AQ19" s="2746"/>
      <c r="AR19" s="2747">
        <v>8</v>
      </c>
      <c r="AS19" s="2748"/>
      <c r="AT19" s="2749"/>
      <c r="AU19" s="2750" t="s">
        <v>325</v>
      </c>
      <c r="AV19" s="2751"/>
      <c r="AW19" s="2751"/>
      <c r="AX19" s="2751"/>
      <c r="AY19" s="2751"/>
      <c r="AZ19" s="2751"/>
      <c r="BA19" s="2751"/>
      <c r="BB19" s="2752"/>
      <c r="BC19" s="2753"/>
      <c r="BD19" s="2754"/>
      <c r="BE19" s="2754"/>
      <c r="BF19" s="2754"/>
      <c r="BG19" s="2754"/>
      <c r="BH19" s="2754"/>
      <c r="BI19" s="2755"/>
      <c r="BJ19" s="2745" t="s">
        <v>22</v>
      </c>
      <c r="BK19" s="2746"/>
      <c r="BL19" s="2756"/>
    </row>
    <row r="20" spans="1:64" ht="17.25" customHeight="1">
      <c r="A20" s="2772"/>
      <c r="B20" s="2774"/>
      <c r="C20" s="2776"/>
      <c r="D20" s="2747"/>
      <c r="E20" s="2748"/>
      <c r="F20" s="2749"/>
      <c r="G20" s="2757"/>
      <c r="H20" s="2758"/>
      <c r="I20" s="2758"/>
      <c r="J20" s="2758"/>
      <c r="K20" s="2758"/>
      <c r="L20" s="2758"/>
      <c r="M20" s="2758"/>
      <c r="N20" s="2759"/>
      <c r="O20" s="2750"/>
      <c r="P20" s="2751"/>
      <c r="Q20" s="2751"/>
      <c r="R20" s="2751"/>
      <c r="S20" s="2751"/>
      <c r="T20" s="2751"/>
      <c r="U20" s="2752"/>
      <c r="V20" s="2745"/>
      <c r="W20" s="2746"/>
      <c r="X20" s="2760"/>
      <c r="Y20" s="2761"/>
      <c r="Z20" s="2762"/>
      <c r="AA20" s="2762"/>
      <c r="AB20" s="2762"/>
      <c r="AC20" s="2763"/>
      <c r="AD20" s="2745"/>
      <c r="AE20" s="2760"/>
      <c r="AF20" s="2742"/>
      <c r="AG20" s="2743"/>
      <c r="AH20" s="2743"/>
      <c r="AI20" s="2743"/>
      <c r="AJ20" s="2743"/>
      <c r="AK20" s="2744"/>
      <c r="AL20" s="2745"/>
      <c r="AM20" s="2746"/>
      <c r="AN20" s="2746"/>
      <c r="AO20" s="2746"/>
      <c r="AP20" s="2746"/>
      <c r="AQ20" s="2746"/>
      <c r="AR20" s="2747"/>
      <c r="AS20" s="2748"/>
      <c r="AT20" s="2749"/>
      <c r="AU20" s="2750"/>
      <c r="AV20" s="2751"/>
      <c r="AW20" s="2751"/>
      <c r="AX20" s="2751"/>
      <c r="AY20" s="2751"/>
      <c r="AZ20" s="2751"/>
      <c r="BA20" s="2751"/>
      <c r="BB20" s="2752"/>
      <c r="BC20" s="2753"/>
      <c r="BD20" s="2754"/>
      <c r="BE20" s="2754"/>
      <c r="BF20" s="2754"/>
      <c r="BG20" s="2754"/>
      <c r="BH20" s="2754"/>
      <c r="BI20" s="2755"/>
      <c r="BJ20" s="2745"/>
      <c r="BK20" s="2746"/>
      <c r="BL20" s="2756"/>
    </row>
    <row r="21" spans="1:64" ht="17.25" customHeight="1">
      <c r="A21" s="2772"/>
      <c r="B21" s="2774"/>
      <c r="C21" s="2776"/>
      <c r="D21" s="2723" t="s">
        <v>315</v>
      </c>
      <c r="E21" s="2724"/>
      <c r="F21" s="2724"/>
      <c r="G21" s="2724"/>
      <c r="H21" s="2724"/>
      <c r="I21" s="2724"/>
      <c r="J21" s="2724"/>
      <c r="K21" s="2724"/>
      <c r="L21" s="2724"/>
      <c r="M21" s="2724"/>
      <c r="N21" s="2725"/>
      <c r="O21" s="2709" t="s">
        <v>316</v>
      </c>
      <c r="P21" s="2710"/>
      <c r="Q21" s="2710"/>
      <c r="R21" s="2710"/>
      <c r="S21" s="2710"/>
      <c r="T21" s="2731" t="s">
        <v>317</v>
      </c>
      <c r="U21" s="2732"/>
      <c r="V21" s="2731">
        <v>1</v>
      </c>
      <c r="W21" s="2733"/>
      <c r="X21" s="2732"/>
      <c r="Y21" s="2709" t="s">
        <v>318</v>
      </c>
      <c r="Z21" s="2710"/>
      <c r="AA21" s="2710"/>
      <c r="AB21" s="2710"/>
      <c r="AC21" s="2710"/>
      <c r="AD21" s="2731" t="s">
        <v>317</v>
      </c>
      <c r="AE21" s="2732"/>
      <c r="AF21" s="2739">
        <v>2000</v>
      </c>
      <c r="AG21" s="2740"/>
      <c r="AH21" s="2740"/>
      <c r="AI21" s="2740"/>
      <c r="AJ21" s="2740"/>
      <c r="AK21" s="2741"/>
      <c r="AL21" s="2709" t="s">
        <v>317</v>
      </c>
      <c r="AM21" s="2710"/>
      <c r="AN21" s="2709" t="s">
        <v>319</v>
      </c>
      <c r="AO21" s="2735"/>
      <c r="AP21" s="2710" t="s">
        <v>320</v>
      </c>
      <c r="AQ21" s="2710"/>
      <c r="AR21" s="2723" t="s">
        <v>315</v>
      </c>
      <c r="AS21" s="2724"/>
      <c r="AT21" s="2724"/>
      <c r="AU21" s="2724"/>
      <c r="AV21" s="2724"/>
      <c r="AW21" s="2724"/>
      <c r="AX21" s="2724"/>
      <c r="AY21" s="2724"/>
      <c r="AZ21" s="2724"/>
      <c r="BA21" s="2724"/>
      <c r="BB21" s="2725"/>
      <c r="BC21" s="2709" t="s">
        <v>316</v>
      </c>
      <c r="BD21" s="2710"/>
      <c r="BE21" s="2710"/>
      <c r="BF21" s="2710"/>
      <c r="BG21" s="2710"/>
      <c r="BH21" s="2731" t="s">
        <v>317</v>
      </c>
      <c r="BI21" s="2732"/>
      <c r="BJ21" s="2731">
        <v>1</v>
      </c>
      <c r="BK21" s="2733"/>
      <c r="BL21" s="2734"/>
    </row>
    <row r="22" spans="1:64" ht="17.25" customHeight="1" thickBot="1">
      <c r="A22" s="2772"/>
      <c r="B22" s="2774"/>
      <c r="C22" s="2776"/>
      <c r="D22" s="2726"/>
      <c r="E22" s="2727"/>
      <c r="F22" s="2727"/>
      <c r="G22" s="2727"/>
      <c r="H22" s="2727"/>
      <c r="I22" s="2727"/>
      <c r="J22" s="2727"/>
      <c r="K22" s="2727"/>
      <c r="L22" s="2727"/>
      <c r="M22" s="2727"/>
      <c r="N22" s="2728"/>
      <c r="O22" s="2729"/>
      <c r="P22" s="2730"/>
      <c r="Q22" s="2730"/>
      <c r="R22" s="2730"/>
      <c r="S22" s="2730"/>
      <c r="T22" s="2709" t="s">
        <v>321</v>
      </c>
      <c r="U22" s="2735"/>
      <c r="V22" s="2709">
        <v>1</v>
      </c>
      <c r="W22" s="2710"/>
      <c r="X22" s="2735"/>
      <c r="Y22" s="2729"/>
      <c r="Z22" s="2730"/>
      <c r="AA22" s="2730"/>
      <c r="AB22" s="2730"/>
      <c r="AC22" s="2730"/>
      <c r="AD22" s="2709" t="s">
        <v>321</v>
      </c>
      <c r="AE22" s="2735"/>
      <c r="AF22" s="2736">
        <v>2000</v>
      </c>
      <c r="AG22" s="2737"/>
      <c r="AH22" s="2737"/>
      <c r="AI22" s="2737"/>
      <c r="AJ22" s="2737"/>
      <c r="AK22" s="2738"/>
      <c r="AL22" s="2709">
        <v>0</v>
      </c>
      <c r="AM22" s="2710"/>
      <c r="AN22" s="2709">
        <v>0</v>
      </c>
      <c r="AO22" s="2735"/>
      <c r="AP22" s="2710">
        <v>0</v>
      </c>
      <c r="AQ22" s="2710"/>
      <c r="AR22" s="2726"/>
      <c r="AS22" s="2727"/>
      <c r="AT22" s="2727"/>
      <c r="AU22" s="2727"/>
      <c r="AV22" s="2727"/>
      <c r="AW22" s="2727"/>
      <c r="AX22" s="2727"/>
      <c r="AY22" s="2727"/>
      <c r="AZ22" s="2727"/>
      <c r="BA22" s="2727"/>
      <c r="BB22" s="2728"/>
      <c r="BC22" s="2729"/>
      <c r="BD22" s="2730"/>
      <c r="BE22" s="2730"/>
      <c r="BF22" s="2730"/>
      <c r="BG22" s="2730"/>
      <c r="BH22" s="2709" t="s">
        <v>321</v>
      </c>
      <c r="BI22" s="2735"/>
      <c r="BJ22" s="2709">
        <v>3</v>
      </c>
      <c r="BK22" s="2710"/>
      <c r="BL22" s="2711"/>
    </row>
    <row r="23" spans="1:64" ht="14.5" thickTop="1">
      <c r="A23" s="2712"/>
      <c r="B23" s="2715" t="e">
        <f>#REF!</f>
        <v>#REF!</v>
      </c>
      <c r="C23" s="2718" t="e">
        <f>#REF!</f>
        <v>#REF!</v>
      </c>
      <c r="D23" s="2699" t="e">
        <f>#REF!</f>
        <v>#REF!</v>
      </c>
      <c r="E23" s="2700"/>
      <c r="F23" s="2701"/>
      <c r="G23" s="2702" t="e">
        <f>#REF!</f>
        <v>#REF!</v>
      </c>
      <c r="H23" s="2703"/>
      <c r="I23" s="2703"/>
      <c r="J23" s="2703"/>
      <c r="K23" s="2703"/>
      <c r="L23" s="2703"/>
      <c r="M23" s="2703"/>
      <c r="N23" s="2704"/>
      <c r="O23" s="2705" t="e">
        <f>#REF!</f>
        <v>#REF!</v>
      </c>
      <c r="P23" s="2706"/>
      <c r="Q23" s="2706"/>
      <c r="R23" s="2706"/>
      <c r="S23" s="2706"/>
      <c r="T23" s="2706"/>
      <c r="U23" s="2707"/>
      <c r="V23" s="2697" t="e">
        <f>#REF!</f>
        <v>#REF!</v>
      </c>
      <c r="W23" s="2698"/>
      <c r="X23" s="2721"/>
      <c r="Y23" s="2722" t="e">
        <f>#REF!</f>
        <v>#REF!</v>
      </c>
      <c r="Z23" s="2695"/>
      <c r="AA23" s="2695"/>
      <c r="AB23" s="2695"/>
      <c r="AC23" s="2696"/>
      <c r="AD23" s="2697" t="e">
        <f>#REF!</f>
        <v>#REF!</v>
      </c>
      <c r="AE23" s="2721"/>
      <c r="AF23" s="2694" t="e">
        <f>#REF!</f>
        <v>#REF!</v>
      </c>
      <c r="AG23" s="2695"/>
      <c r="AH23" s="2695"/>
      <c r="AI23" s="2695"/>
      <c r="AJ23" s="2695"/>
      <c r="AK23" s="2696"/>
      <c r="AL23" s="2697" t="e">
        <f>#REF!</f>
        <v>#REF!</v>
      </c>
      <c r="AM23" s="2698"/>
      <c r="AN23" s="2698"/>
      <c r="AO23" s="2698"/>
      <c r="AP23" s="2698"/>
      <c r="AQ23" s="2698"/>
      <c r="AR23" s="2699" t="e">
        <f>#REF!</f>
        <v>#REF!</v>
      </c>
      <c r="AS23" s="2700"/>
      <c r="AT23" s="2701"/>
      <c r="AU23" s="2702" t="e">
        <f>#REF!</f>
        <v>#REF!</v>
      </c>
      <c r="AV23" s="2703"/>
      <c r="AW23" s="2703"/>
      <c r="AX23" s="2703"/>
      <c r="AY23" s="2703"/>
      <c r="AZ23" s="2703"/>
      <c r="BA23" s="2703"/>
      <c r="BB23" s="2704"/>
      <c r="BC23" s="2705" t="e">
        <f>#REF!</f>
        <v>#REF!</v>
      </c>
      <c r="BD23" s="2706"/>
      <c r="BE23" s="2706"/>
      <c r="BF23" s="2706"/>
      <c r="BG23" s="2706"/>
      <c r="BH23" s="2706"/>
      <c r="BI23" s="2707"/>
      <c r="BJ23" s="2697" t="e">
        <f>#REF!</f>
        <v>#REF!</v>
      </c>
      <c r="BK23" s="2698"/>
      <c r="BL23" s="2708"/>
    </row>
    <row r="24" spans="1:64">
      <c r="A24" s="2713"/>
      <c r="B24" s="2716"/>
      <c r="C24" s="2719"/>
      <c r="D24" s="2604" t="e">
        <f>#REF!</f>
        <v>#REF!</v>
      </c>
      <c r="E24" s="2605"/>
      <c r="F24" s="2606"/>
      <c r="G24" s="2607" t="e">
        <f>#REF!</f>
        <v>#REF!</v>
      </c>
      <c r="H24" s="2608"/>
      <c r="I24" s="2608"/>
      <c r="J24" s="2608"/>
      <c r="K24" s="2608"/>
      <c r="L24" s="2608"/>
      <c r="M24" s="2608"/>
      <c r="N24" s="2609"/>
      <c r="O24" s="2691" t="e">
        <f>#REF!</f>
        <v>#REF!</v>
      </c>
      <c r="P24" s="2692"/>
      <c r="Q24" s="2692"/>
      <c r="R24" s="2692"/>
      <c r="S24" s="2692"/>
      <c r="T24" s="2692"/>
      <c r="U24" s="2693"/>
      <c r="V24" s="2613" t="e">
        <f>#REF!</f>
        <v>#REF!</v>
      </c>
      <c r="W24" s="2614"/>
      <c r="X24" s="2615"/>
      <c r="Y24" s="2616" t="e">
        <f>#REF!</f>
        <v>#REF!</v>
      </c>
      <c r="Z24" s="2617"/>
      <c r="AA24" s="2617"/>
      <c r="AB24" s="2617"/>
      <c r="AC24" s="2618"/>
      <c r="AD24" s="2613" t="e">
        <f>#REF!</f>
        <v>#REF!</v>
      </c>
      <c r="AE24" s="2615"/>
      <c r="AF24" s="2640" t="e">
        <f>#REF!</f>
        <v>#REF!</v>
      </c>
      <c r="AG24" s="2617"/>
      <c r="AH24" s="2617"/>
      <c r="AI24" s="2617"/>
      <c r="AJ24" s="2617"/>
      <c r="AK24" s="2618"/>
      <c r="AL24" s="2613" t="e">
        <f>#REF!</f>
        <v>#REF!</v>
      </c>
      <c r="AM24" s="2614"/>
      <c r="AN24" s="2614"/>
      <c r="AO24" s="2614"/>
      <c r="AP24" s="2614"/>
      <c r="AQ24" s="2690"/>
      <c r="AR24" s="2604" t="e">
        <f>#REF!</f>
        <v>#REF!</v>
      </c>
      <c r="AS24" s="2605"/>
      <c r="AT24" s="2606"/>
      <c r="AU24" s="2607" t="e">
        <f>#REF!</f>
        <v>#REF!</v>
      </c>
      <c r="AV24" s="2608"/>
      <c r="AW24" s="2608"/>
      <c r="AX24" s="2608"/>
      <c r="AY24" s="2608"/>
      <c r="AZ24" s="2608"/>
      <c r="BA24" s="2608"/>
      <c r="BB24" s="2609"/>
      <c r="BC24" s="2691" t="e">
        <f>#REF!</f>
        <v>#REF!</v>
      </c>
      <c r="BD24" s="2692"/>
      <c r="BE24" s="2692"/>
      <c r="BF24" s="2692"/>
      <c r="BG24" s="2692"/>
      <c r="BH24" s="2692"/>
      <c r="BI24" s="2693"/>
      <c r="BJ24" s="2613" t="e">
        <f>#REF!</f>
        <v>#REF!</v>
      </c>
      <c r="BK24" s="2614"/>
      <c r="BL24" s="2689"/>
    </row>
    <row r="25" spans="1:64">
      <c r="A25" s="2713"/>
      <c r="B25" s="2716"/>
      <c r="C25" s="2719"/>
      <c r="D25" s="2604" t="e">
        <f>#REF!</f>
        <v>#REF!</v>
      </c>
      <c r="E25" s="2605"/>
      <c r="F25" s="2606"/>
      <c r="G25" s="2607" t="e">
        <f>#REF!</f>
        <v>#REF!</v>
      </c>
      <c r="H25" s="2608"/>
      <c r="I25" s="2608"/>
      <c r="J25" s="2608"/>
      <c r="K25" s="2608"/>
      <c r="L25" s="2608"/>
      <c r="M25" s="2608"/>
      <c r="N25" s="2609"/>
      <c r="O25" s="2691" t="e">
        <f>#REF!</f>
        <v>#REF!</v>
      </c>
      <c r="P25" s="2692"/>
      <c r="Q25" s="2692"/>
      <c r="R25" s="2692"/>
      <c r="S25" s="2692"/>
      <c r="T25" s="2692"/>
      <c r="U25" s="2693"/>
      <c r="V25" s="2613" t="e">
        <f>#REF!</f>
        <v>#REF!</v>
      </c>
      <c r="W25" s="2614"/>
      <c r="X25" s="2615"/>
      <c r="Y25" s="2616" t="e">
        <f>#REF!</f>
        <v>#REF!</v>
      </c>
      <c r="Z25" s="2617"/>
      <c r="AA25" s="2617"/>
      <c r="AB25" s="2617"/>
      <c r="AC25" s="2618"/>
      <c r="AD25" s="2613" t="e">
        <f>#REF!</f>
        <v>#REF!</v>
      </c>
      <c r="AE25" s="2615"/>
      <c r="AF25" s="2640" t="e">
        <f>#REF!</f>
        <v>#REF!</v>
      </c>
      <c r="AG25" s="2617"/>
      <c r="AH25" s="2617"/>
      <c r="AI25" s="2617"/>
      <c r="AJ25" s="2617"/>
      <c r="AK25" s="2618"/>
      <c r="AL25" s="2613" t="e">
        <f>#REF!</f>
        <v>#REF!</v>
      </c>
      <c r="AM25" s="2614"/>
      <c r="AN25" s="2614"/>
      <c r="AO25" s="2614"/>
      <c r="AP25" s="2614"/>
      <c r="AQ25" s="2690"/>
      <c r="AR25" s="2604" t="e">
        <f>#REF!</f>
        <v>#REF!</v>
      </c>
      <c r="AS25" s="2605"/>
      <c r="AT25" s="2606"/>
      <c r="AU25" s="2607" t="e">
        <f>#REF!</f>
        <v>#REF!</v>
      </c>
      <c r="AV25" s="2608"/>
      <c r="AW25" s="2608"/>
      <c r="AX25" s="2608"/>
      <c r="AY25" s="2608"/>
      <c r="AZ25" s="2608"/>
      <c r="BA25" s="2608"/>
      <c r="BB25" s="2609"/>
      <c r="BC25" s="2691" t="e">
        <f>#REF!</f>
        <v>#REF!</v>
      </c>
      <c r="BD25" s="2692"/>
      <c r="BE25" s="2692"/>
      <c r="BF25" s="2692"/>
      <c r="BG25" s="2692"/>
      <c r="BH25" s="2692"/>
      <c r="BI25" s="2693"/>
      <c r="BJ25" s="2613" t="e">
        <f>#REF!</f>
        <v>#REF!</v>
      </c>
      <c r="BK25" s="2614"/>
      <c r="BL25" s="2689"/>
    </row>
    <row r="26" spans="1:64">
      <c r="A26" s="2713"/>
      <c r="B26" s="2716"/>
      <c r="C26" s="2719"/>
      <c r="D26" s="2604" t="e">
        <f>#REF!</f>
        <v>#REF!</v>
      </c>
      <c r="E26" s="2605"/>
      <c r="F26" s="2606"/>
      <c r="G26" s="2607" t="e">
        <f>#REF!</f>
        <v>#REF!</v>
      </c>
      <c r="H26" s="2608"/>
      <c r="I26" s="2608"/>
      <c r="J26" s="2608"/>
      <c r="K26" s="2608"/>
      <c r="L26" s="2608"/>
      <c r="M26" s="2608"/>
      <c r="N26" s="2609"/>
      <c r="O26" s="2691" t="e">
        <f>#REF!</f>
        <v>#REF!</v>
      </c>
      <c r="P26" s="2692"/>
      <c r="Q26" s="2692"/>
      <c r="R26" s="2692"/>
      <c r="S26" s="2692"/>
      <c r="T26" s="2692"/>
      <c r="U26" s="2693"/>
      <c r="V26" s="2613" t="e">
        <f>#REF!</f>
        <v>#REF!</v>
      </c>
      <c r="W26" s="2614"/>
      <c r="X26" s="2615"/>
      <c r="Y26" s="2616" t="e">
        <f>#REF!</f>
        <v>#REF!</v>
      </c>
      <c r="Z26" s="2617"/>
      <c r="AA26" s="2617"/>
      <c r="AB26" s="2617"/>
      <c r="AC26" s="2618"/>
      <c r="AD26" s="2613" t="e">
        <f>#REF!</f>
        <v>#REF!</v>
      </c>
      <c r="AE26" s="2615"/>
      <c r="AF26" s="2640" t="e">
        <f>#REF!</f>
        <v>#REF!</v>
      </c>
      <c r="AG26" s="2617"/>
      <c r="AH26" s="2617"/>
      <c r="AI26" s="2617"/>
      <c r="AJ26" s="2617"/>
      <c r="AK26" s="2618"/>
      <c r="AL26" s="2613" t="e">
        <f>#REF!</f>
        <v>#REF!</v>
      </c>
      <c r="AM26" s="2614"/>
      <c r="AN26" s="2614"/>
      <c r="AO26" s="2614"/>
      <c r="AP26" s="2614"/>
      <c r="AQ26" s="2690"/>
      <c r="AR26" s="2604" t="e">
        <f>#REF!</f>
        <v>#REF!</v>
      </c>
      <c r="AS26" s="2605"/>
      <c r="AT26" s="2606"/>
      <c r="AU26" s="2607" t="e">
        <f>#REF!</f>
        <v>#REF!</v>
      </c>
      <c r="AV26" s="2608"/>
      <c r="AW26" s="2608"/>
      <c r="AX26" s="2608"/>
      <c r="AY26" s="2608"/>
      <c r="AZ26" s="2608"/>
      <c r="BA26" s="2608"/>
      <c r="BB26" s="2609"/>
      <c r="BC26" s="2691" t="e">
        <f>#REF!</f>
        <v>#REF!</v>
      </c>
      <c r="BD26" s="2692"/>
      <c r="BE26" s="2692"/>
      <c r="BF26" s="2692"/>
      <c r="BG26" s="2692"/>
      <c r="BH26" s="2692"/>
      <c r="BI26" s="2693"/>
      <c r="BJ26" s="2613" t="e">
        <f>#REF!</f>
        <v>#REF!</v>
      </c>
      <c r="BK26" s="2614"/>
      <c r="BL26" s="2689"/>
    </row>
    <row r="27" spans="1:64">
      <c r="A27" s="2713"/>
      <c r="B27" s="2716"/>
      <c r="C27" s="2719"/>
      <c r="D27" s="2604" t="e">
        <f>#REF!</f>
        <v>#REF!</v>
      </c>
      <c r="E27" s="2605"/>
      <c r="F27" s="2606"/>
      <c r="G27" s="2607" t="e">
        <f>#REF!</f>
        <v>#REF!</v>
      </c>
      <c r="H27" s="2608"/>
      <c r="I27" s="2608"/>
      <c r="J27" s="2608"/>
      <c r="K27" s="2608"/>
      <c r="L27" s="2608"/>
      <c r="M27" s="2608"/>
      <c r="N27" s="2609"/>
      <c r="O27" s="2691" t="e">
        <f>#REF!</f>
        <v>#REF!</v>
      </c>
      <c r="P27" s="2692"/>
      <c r="Q27" s="2692"/>
      <c r="R27" s="2692"/>
      <c r="S27" s="2692"/>
      <c r="T27" s="2692"/>
      <c r="U27" s="2693"/>
      <c r="V27" s="2613" t="e">
        <f>#REF!</f>
        <v>#REF!</v>
      </c>
      <c r="W27" s="2614"/>
      <c r="X27" s="2615"/>
      <c r="Y27" s="2616" t="e">
        <f>#REF!</f>
        <v>#REF!</v>
      </c>
      <c r="Z27" s="2617"/>
      <c r="AA27" s="2617"/>
      <c r="AB27" s="2617"/>
      <c r="AC27" s="2618"/>
      <c r="AD27" s="2613" t="e">
        <f>#REF!</f>
        <v>#REF!</v>
      </c>
      <c r="AE27" s="2615"/>
      <c r="AF27" s="2640" t="e">
        <f>#REF!</f>
        <v>#REF!</v>
      </c>
      <c r="AG27" s="2617"/>
      <c r="AH27" s="2617"/>
      <c r="AI27" s="2617"/>
      <c r="AJ27" s="2617"/>
      <c r="AK27" s="2618"/>
      <c r="AL27" s="2613" t="e">
        <f>#REF!</f>
        <v>#REF!</v>
      </c>
      <c r="AM27" s="2614"/>
      <c r="AN27" s="2614"/>
      <c r="AO27" s="2614"/>
      <c r="AP27" s="2614"/>
      <c r="AQ27" s="2690"/>
      <c r="AR27" s="2604" t="e">
        <f>#REF!</f>
        <v>#REF!</v>
      </c>
      <c r="AS27" s="2605"/>
      <c r="AT27" s="2606"/>
      <c r="AU27" s="2607" t="e">
        <f>#REF!</f>
        <v>#REF!</v>
      </c>
      <c r="AV27" s="2608"/>
      <c r="AW27" s="2608"/>
      <c r="AX27" s="2608"/>
      <c r="AY27" s="2608"/>
      <c r="AZ27" s="2608"/>
      <c r="BA27" s="2608"/>
      <c r="BB27" s="2609"/>
      <c r="BC27" s="2691" t="e">
        <f>#REF!</f>
        <v>#REF!</v>
      </c>
      <c r="BD27" s="2692"/>
      <c r="BE27" s="2692"/>
      <c r="BF27" s="2692"/>
      <c r="BG27" s="2692"/>
      <c r="BH27" s="2692"/>
      <c r="BI27" s="2693"/>
      <c r="BJ27" s="2613" t="e">
        <f>#REF!</f>
        <v>#REF!</v>
      </c>
      <c r="BK27" s="2614"/>
      <c r="BL27" s="2689"/>
    </row>
    <row r="28" spans="1:64">
      <c r="A28" s="2713"/>
      <c r="B28" s="2716"/>
      <c r="C28" s="2719"/>
      <c r="D28" s="2604" t="e">
        <f>#REF!</f>
        <v>#REF!</v>
      </c>
      <c r="E28" s="2605"/>
      <c r="F28" s="2606"/>
      <c r="G28" s="2607" t="e">
        <f>#REF!</f>
        <v>#REF!</v>
      </c>
      <c r="H28" s="2608"/>
      <c r="I28" s="2608"/>
      <c r="J28" s="2608"/>
      <c r="K28" s="2608"/>
      <c r="L28" s="2608"/>
      <c r="M28" s="2608"/>
      <c r="N28" s="2609"/>
      <c r="O28" s="2691" t="e">
        <f>#REF!</f>
        <v>#REF!</v>
      </c>
      <c r="P28" s="2692"/>
      <c r="Q28" s="2692"/>
      <c r="R28" s="2692"/>
      <c r="S28" s="2692"/>
      <c r="T28" s="2692"/>
      <c r="U28" s="2693"/>
      <c r="V28" s="2613" t="e">
        <f>#REF!</f>
        <v>#REF!</v>
      </c>
      <c r="W28" s="2614"/>
      <c r="X28" s="2615"/>
      <c r="Y28" s="2616" t="e">
        <f>#REF!</f>
        <v>#REF!</v>
      </c>
      <c r="Z28" s="2617"/>
      <c r="AA28" s="2617"/>
      <c r="AB28" s="2617"/>
      <c r="AC28" s="2618"/>
      <c r="AD28" s="2613" t="e">
        <f>#REF!</f>
        <v>#REF!</v>
      </c>
      <c r="AE28" s="2615"/>
      <c r="AF28" s="2640" t="e">
        <f>#REF!</f>
        <v>#REF!</v>
      </c>
      <c r="AG28" s="2617"/>
      <c r="AH28" s="2617"/>
      <c r="AI28" s="2617"/>
      <c r="AJ28" s="2617"/>
      <c r="AK28" s="2618"/>
      <c r="AL28" s="2613" t="e">
        <f>#REF!</f>
        <v>#REF!</v>
      </c>
      <c r="AM28" s="2614"/>
      <c r="AN28" s="2614"/>
      <c r="AO28" s="2614"/>
      <c r="AP28" s="2614"/>
      <c r="AQ28" s="2690"/>
      <c r="AR28" s="2604" t="e">
        <f>#REF!</f>
        <v>#REF!</v>
      </c>
      <c r="AS28" s="2605"/>
      <c r="AT28" s="2606"/>
      <c r="AU28" s="2607" t="e">
        <f>#REF!</f>
        <v>#REF!</v>
      </c>
      <c r="AV28" s="2608"/>
      <c r="AW28" s="2608"/>
      <c r="AX28" s="2608"/>
      <c r="AY28" s="2608"/>
      <c r="AZ28" s="2608"/>
      <c r="BA28" s="2608"/>
      <c r="BB28" s="2609"/>
      <c r="BC28" s="2691" t="e">
        <f>#REF!</f>
        <v>#REF!</v>
      </c>
      <c r="BD28" s="2692"/>
      <c r="BE28" s="2692"/>
      <c r="BF28" s="2692"/>
      <c r="BG28" s="2692"/>
      <c r="BH28" s="2692"/>
      <c r="BI28" s="2693"/>
      <c r="BJ28" s="2613" t="e">
        <f>#REF!</f>
        <v>#REF!</v>
      </c>
      <c r="BK28" s="2614"/>
      <c r="BL28" s="2689"/>
    </row>
    <row r="29" spans="1:64">
      <c r="A29" s="2713"/>
      <c r="B29" s="2716"/>
      <c r="C29" s="2719"/>
      <c r="D29" s="2604" t="e">
        <f>#REF!</f>
        <v>#REF!</v>
      </c>
      <c r="E29" s="2605"/>
      <c r="F29" s="2606"/>
      <c r="G29" s="2607" t="e">
        <f>#REF!</f>
        <v>#REF!</v>
      </c>
      <c r="H29" s="2608"/>
      <c r="I29" s="2608"/>
      <c r="J29" s="2608"/>
      <c r="K29" s="2608"/>
      <c r="L29" s="2608"/>
      <c r="M29" s="2608"/>
      <c r="N29" s="2609"/>
      <c r="O29" s="2691" t="e">
        <f>#REF!</f>
        <v>#REF!</v>
      </c>
      <c r="P29" s="2692"/>
      <c r="Q29" s="2692"/>
      <c r="R29" s="2692"/>
      <c r="S29" s="2692"/>
      <c r="T29" s="2692"/>
      <c r="U29" s="2693"/>
      <c r="V29" s="2613" t="e">
        <f>#REF!</f>
        <v>#REF!</v>
      </c>
      <c r="W29" s="2614"/>
      <c r="X29" s="2615"/>
      <c r="Y29" s="2616" t="e">
        <f>#REF!</f>
        <v>#REF!</v>
      </c>
      <c r="Z29" s="2617"/>
      <c r="AA29" s="2617"/>
      <c r="AB29" s="2617"/>
      <c r="AC29" s="2618"/>
      <c r="AD29" s="2613" t="e">
        <f>#REF!</f>
        <v>#REF!</v>
      </c>
      <c r="AE29" s="2615"/>
      <c r="AF29" s="2640" t="e">
        <f>#REF!</f>
        <v>#REF!</v>
      </c>
      <c r="AG29" s="2617"/>
      <c r="AH29" s="2617"/>
      <c r="AI29" s="2617"/>
      <c r="AJ29" s="2617"/>
      <c r="AK29" s="2618"/>
      <c r="AL29" s="2613" t="e">
        <f>#REF!</f>
        <v>#REF!</v>
      </c>
      <c r="AM29" s="2614"/>
      <c r="AN29" s="2614"/>
      <c r="AO29" s="2614"/>
      <c r="AP29" s="2614"/>
      <c r="AQ29" s="2690"/>
      <c r="AR29" s="2604" t="e">
        <f>#REF!</f>
        <v>#REF!</v>
      </c>
      <c r="AS29" s="2605"/>
      <c r="AT29" s="2606"/>
      <c r="AU29" s="2607" t="e">
        <f>#REF!</f>
        <v>#REF!</v>
      </c>
      <c r="AV29" s="2608"/>
      <c r="AW29" s="2608"/>
      <c r="AX29" s="2608"/>
      <c r="AY29" s="2608"/>
      <c r="AZ29" s="2608"/>
      <c r="BA29" s="2608"/>
      <c r="BB29" s="2609"/>
      <c r="BC29" s="2691" t="e">
        <f>#REF!</f>
        <v>#REF!</v>
      </c>
      <c r="BD29" s="2692"/>
      <c r="BE29" s="2692"/>
      <c r="BF29" s="2692"/>
      <c r="BG29" s="2692"/>
      <c r="BH29" s="2692"/>
      <c r="BI29" s="2693"/>
      <c r="BJ29" s="2613" t="e">
        <f>#REF!</f>
        <v>#REF!</v>
      </c>
      <c r="BK29" s="2614"/>
      <c r="BL29" s="2689"/>
    </row>
    <row r="30" spans="1:64">
      <c r="A30" s="2713"/>
      <c r="B30" s="2716"/>
      <c r="C30" s="2719"/>
      <c r="D30" s="2604"/>
      <c r="E30" s="2605"/>
      <c r="F30" s="2606"/>
      <c r="G30" s="2613"/>
      <c r="H30" s="2614"/>
      <c r="I30" s="2614"/>
      <c r="J30" s="2614"/>
      <c r="K30" s="2614"/>
      <c r="L30" s="2614"/>
      <c r="M30" s="2614"/>
      <c r="N30" s="2615"/>
      <c r="O30" s="2613"/>
      <c r="P30" s="2614"/>
      <c r="Q30" s="2614"/>
      <c r="R30" s="2614"/>
      <c r="S30" s="2614"/>
      <c r="T30" s="2614"/>
      <c r="U30" s="2615"/>
      <c r="V30" s="2613"/>
      <c r="W30" s="2614"/>
      <c r="X30" s="2615"/>
      <c r="Y30" s="2613"/>
      <c r="Z30" s="2614"/>
      <c r="AA30" s="2614"/>
      <c r="AB30" s="2614"/>
      <c r="AC30" s="2615"/>
      <c r="AD30" s="2613"/>
      <c r="AE30" s="2615"/>
      <c r="AF30" s="2616"/>
      <c r="AG30" s="2617"/>
      <c r="AH30" s="2617"/>
      <c r="AI30" s="2617"/>
      <c r="AJ30" s="2617"/>
      <c r="AK30" s="2618"/>
      <c r="AL30" s="2613"/>
      <c r="AM30" s="2614"/>
      <c r="AN30" s="2614"/>
      <c r="AO30" s="2614"/>
      <c r="AP30" s="2614"/>
      <c r="AQ30" s="2614"/>
      <c r="AR30" s="2604"/>
      <c r="AS30" s="2605"/>
      <c r="AT30" s="2606"/>
      <c r="AU30" s="2613"/>
      <c r="AV30" s="2614"/>
      <c r="AW30" s="2614"/>
      <c r="AX30" s="2614"/>
      <c r="AY30" s="2614"/>
      <c r="AZ30" s="2614"/>
      <c r="BA30" s="2614"/>
      <c r="BB30" s="2615"/>
      <c r="BC30" s="2613"/>
      <c r="BD30" s="2614"/>
      <c r="BE30" s="2614"/>
      <c r="BF30" s="2614"/>
      <c r="BG30" s="2614"/>
      <c r="BH30" s="2614"/>
      <c r="BI30" s="2615"/>
      <c r="BJ30" s="2613"/>
      <c r="BK30" s="2614"/>
      <c r="BL30" s="2689"/>
    </row>
    <row r="31" spans="1:64">
      <c r="A31" s="2713"/>
      <c r="B31" s="2716"/>
      <c r="C31" s="2719"/>
      <c r="D31" s="2644" t="s">
        <v>315</v>
      </c>
      <c r="E31" s="2645"/>
      <c r="F31" s="2645"/>
      <c r="G31" s="2645"/>
      <c r="H31" s="2645"/>
      <c r="I31" s="2645"/>
      <c r="J31" s="2645"/>
      <c r="K31" s="2645"/>
      <c r="L31" s="2645"/>
      <c r="M31" s="2645"/>
      <c r="N31" s="2646"/>
      <c r="O31" s="2650" t="s">
        <v>316</v>
      </c>
      <c r="P31" s="2651"/>
      <c r="Q31" s="2651"/>
      <c r="R31" s="2651"/>
      <c r="S31" s="2651"/>
      <c r="T31" s="2674" t="s">
        <v>317</v>
      </c>
      <c r="U31" s="2675"/>
      <c r="V31" s="2674">
        <f>COUNTIF(V23:X30,"○")</f>
        <v>0</v>
      </c>
      <c r="W31" s="2676"/>
      <c r="X31" s="2675"/>
      <c r="Y31" s="2650" t="s">
        <v>318</v>
      </c>
      <c r="Z31" s="2651"/>
      <c r="AA31" s="2651"/>
      <c r="AB31" s="2651"/>
      <c r="AC31" s="2651"/>
      <c r="AD31" s="2674" t="s">
        <v>317</v>
      </c>
      <c r="AE31" s="2675"/>
      <c r="AF31" s="2684">
        <f>SUMIF(V23:X30,"○",AF23:AK30)</f>
        <v>0</v>
      </c>
      <c r="AG31" s="2685"/>
      <c r="AH31" s="2685"/>
      <c r="AI31" s="2685"/>
      <c r="AJ31" s="2685"/>
      <c r="AK31" s="2686"/>
      <c r="AL31" s="2650" t="s">
        <v>317</v>
      </c>
      <c r="AM31" s="2651"/>
      <c r="AN31" s="2650" t="s">
        <v>319</v>
      </c>
      <c r="AO31" s="2687"/>
      <c r="AP31" s="2651" t="s">
        <v>320</v>
      </c>
      <c r="AQ31" s="2651"/>
      <c r="AR31" s="2644" t="s">
        <v>315</v>
      </c>
      <c r="AS31" s="2645"/>
      <c r="AT31" s="2645"/>
      <c r="AU31" s="2645"/>
      <c r="AV31" s="2645"/>
      <c r="AW31" s="2645"/>
      <c r="AX31" s="2645"/>
      <c r="AY31" s="2645"/>
      <c r="AZ31" s="2645"/>
      <c r="BA31" s="2645"/>
      <c r="BB31" s="2646"/>
      <c r="BC31" s="2650" t="s">
        <v>316</v>
      </c>
      <c r="BD31" s="2651"/>
      <c r="BE31" s="2651"/>
      <c r="BF31" s="2651"/>
      <c r="BG31" s="2651"/>
      <c r="BH31" s="2674" t="s">
        <v>317</v>
      </c>
      <c r="BI31" s="2675"/>
      <c r="BJ31" s="2674">
        <f>COUNTIF(BJ23:BL30,"○")</f>
        <v>0</v>
      </c>
      <c r="BK31" s="2676"/>
      <c r="BL31" s="2677"/>
    </row>
    <row r="32" spans="1:64" ht="14.5" thickBot="1">
      <c r="A32" s="2714"/>
      <c r="B32" s="2717"/>
      <c r="C32" s="2720"/>
      <c r="D32" s="2647"/>
      <c r="E32" s="2648"/>
      <c r="F32" s="2648"/>
      <c r="G32" s="2648"/>
      <c r="H32" s="2648"/>
      <c r="I32" s="2648"/>
      <c r="J32" s="2648"/>
      <c r="K32" s="2648"/>
      <c r="L32" s="2648"/>
      <c r="M32" s="2648"/>
      <c r="N32" s="2649"/>
      <c r="O32" s="2652"/>
      <c r="P32" s="2653"/>
      <c r="Q32" s="2653"/>
      <c r="R32" s="2653"/>
      <c r="S32" s="2653"/>
      <c r="T32" s="2678" t="s">
        <v>321</v>
      </c>
      <c r="U32" s="2679"/>
      <c r="V32" s="2678">
        <f>COUNTIF(V23:X30,"○")+COUNTIF(V23:X30,"×")</f>
        <v>0</v>
      </c>
      <c r="W32" s="2680"/>
      <c r="X32" s="2679"/>
      <c r="Y32" s="2652"/>
      <c r="Z32" s="2653"/>
      <c r="AA32" s="2653"/>
      <c r="AB32" s="2653"/>
      <c r="AC32" s="2653"/>
      <c r="AD32" s="2678" t="s">
        <v>321</v>
      </c>
      <c r="AE32" s="2679"/>
      <c r="AF32" s="2681" t="e">
        <f>SUM(AF23:AK30)</f>
        <v>#REF!</v>
      </c>
      <c r="AG32" s="2682"/>
      <c r="AH32" s="2682"/>
      <c r="AI32" s="2682"/>
      <c r="AJ32" s="2682"/>
      <c r="AK32" s="2683"/>
      <c r="AL32" s="2678">
        <f>COUNTIF(AL23:AQ30,"○")</f>
        <v>0</v>
      </c>
      <c r="AM32" s="2680"/>
      <c r="AN32" s="2678">
        <f>COUNTIF(AL23:AQ30,"△")</f>
        <v>0</v>
      </c>
      <c r="AO32" s="2679"/>
      <c r="AP32" s="2680">
        <f>COUNTIF(AL23:AQ30,"×")</f>
        <v>0</v>
      </c>
      <c r="AQ32" s="2680"/>
      <c r="AR32" s="2647"/>
      <c r="AS32" s="2648"/>
      <c r="AT32" s="2648"/>
      <c r="AU32" s="2648"/>
      <c r="AV32" s="2648"/>
      <c r="AW32" s="2648"/>
      <c r="AX32" s="2648"/>
      <c r="AY32" s="2648"/>
      <c r="AZ32" s="2648"/>
      <c r="BA32" s="2648"/>
      <c r="BB32" s="2649"/>
      <c r="BC32" s="2652"/>
      <c r="BD32" s="2653"/>
      <c r="BE32" s="2653"/>
      <c r="BF32" s="2653"/>
      <c r="BG32" s="2653"/>
      <c r="BH32" s="2678" t="s">
        <v>321</v>
      </c>
      <c r="BI32" s="2679"/>
      <c r="BJ32" s="2678">
        <f>COUNTIF(BJ23:BL30,"○")+COUNTIF(BJ23:BL30,"×")</f>
        <v>0</v>
      </c>
      <c r="BK32" s="2680"/>
      <c r="BL32" s="2688"/>
    </row>
    <row r="33" spans="1:64" ht="14.5" thickTop="1">
      <c r="A33" s="159"/>
      <c r="B33" s="160"/>
      <c r="C33" s="161"/>
      <c r="D33" s="2663"/>
      <c r="E33" s="2664"/>
      <c r="F33" s="2665"/>
      <c r="G33" s="2654"/>
      <c r="H33" s="2655"/>
      <c r="I33" s="2655"/>
      <c r="J33" s="2655"/>
      <c r="K33" s="2655"/>
      <c r="L33" s="2655"/>
      <c r="M33" s="2655"/>
      <c r="N33" s="2656"/>
      <c r="O33" s="2666"/>
      <c r="P33" s="2667"/>
      <c r="Q33" s="2667"/>
      <c r="R33" s="2667"/>
      <c r="S33" s="2667"/>
      <c r="T33" s="2667"/>
      <c r="U33" s="2668"/>
      <c r="V33" s="2660"/>
      <c r="W33" s="2661"/>
      <c r="X33" s="2669"/>
      <c r="Y33" s="2670"/>
      <c r="Z33" s="2671"/>
      <c r="AA33" s="2671"/>
      <c r="AB33" s="2671"/>
      <c r="AC33" s="2672"/>
      <c r="AD33" s="2660"/>
      <c r="AE33" s="2669"/>
      <c r="AF33" s="2673"/>
      <c r="AG33" s="2671"/>
      <c r="AH33" s="2671"/>
      <c r="AI33" s="2671"/>
      <c r="AJ33" s="2671"/>
      <c r="AK33" s="2672"/>
      <c r="AL33" s="2660"/>
      <c r="AM33" s="2661"/>
      <c r="AN33" s="2661"/>
      <c r="AO33" s="2661"/>
      <c r="AP33" s="2661"/>
      <c r="AQ33" s="2661"/>
      <c r="AR33" s="2663"/>
      <c r="AS33" s="2664"/>
      <c r="AT33" s="2665"/>
      <c r="AU33" s="2654"/>
      <c r="AV33" s="2655"/>
      <c r="AW33" s="2655"/>
      <c r="AX33" s="2655"/>
      <c r="AY33" s="2655"/>
      <c r="AZ33" s="2655"/>
      <c r="BA33" s="2655"/>
      <c r="BB33" s="2656"/>
      <c r="BC33" s="2657"/>
      <c r="BD33" s="2658"/>
      <c r="BE33" s="2658"/>
      <c r="BF33" s="2658"/>
      <c r="BG33" s="2658"/>
      <c r="BH33" s="2658"/>
      <c r="BI33" s="2659"/>
      <c r="BJ33" s="2660"/>
      <c r="BK33" s="2661"/>
      <c r="BL33" s="2662"/>
    </row>
    <row r="34" spans="1:64">
      <c r="A34" s="162"/>
      <c r="B34" s="163"/>
      <c r="C34" s="164"/>
      <c r="D34" s="2604"/>
      <c r="E34" s="2605"/>
      <c r="F34" s="2606"/>
      <c r="G34" s="2607"/>
      <c r="H34" s="2608"/>
      <c r="I34" s="2608"/>
      <c r="J34" s="2608"/>
      <c r="K34" s="2608"/>
      <c r="L34" s="2608"/>
      <c r="M34" s="2608"/>
      <c r="N34" s="2609"/>
      <c r="O34" s="2610"/>
      <c r="P34" s="2611"/>
      <c r="Q34" s="2611"/>
      <c r="R34" s="2611"/>
      <c r="S34" s="2611"/>
      <c r="T34" s="2611"/>
      <c r="U34" s="2612"/>
      <c r="V34" s="2613"/>
      <c r="W34" s="2614"/>
      <c r="X34" s="2615"/>
      <c r="Y34" s="2616"/>
      <c r="Z34" s="2617"/>
      <c r="AA34" s="2617"/>
      <c r="AB34" s="2617"/>
      <c r="AC34" s="2618"/>
      <c r="AD34" s="2613"/>
      <c r="AE34" s="2615"/>
      <c r="AF34" s="2640"/>
      <c r="AG34" s="2617"/>
      <c r="AH34" s="2617"/>
      <c r="AI34" s="2617"/>
      <c r="AJ34" s="2617"/>
      <c r="AK34" s="2618"/>
      <c r="AL34" s="2613"/>
      <c r="AM34" s="2614"/>
      <c r="AN34" s="2614"/>
      <c r="AO34" s="2614"/>
      <c r="AP34" s="2614"/>
      <c r="AQ34" s="2614"/>
      <c r="AR34" s="2604"/>
      <c r="AS34" s="2605"/>
      <c r="AT34" s="2606"/>
      <c r="AU34" s="2607"/>
      <c r="AV34" s="2608"/>
      <c r="AW34" s="2608"/>
      <c r="AX34" s="2608"/>
      <c r="AY34" s="2608"/>
      <c r="AZ34" s="2608"/>
      <c r="BA34" s="2608"/>
      <c r="BB34" s="2609"/>
      <c r="BC34" s="2641"/>
      <c r="BD34" s="2642"/>
      <c r="BE34" s="2642"/>
      <c r="BF34" s="2642"/>
      <c r="BG34" s="2642"/>
      <c r="BH34" s="2642"/>
      <c r="BI34" s="2643"/>
      <c r="BJ34" s="2613"/>
      <c r="BK34" s="2614"/>
      <c r="BL34" s="2628"/>
    </row>
    <row r="35" spans="1:64">
      <c r="A35" s="162"/>
      <c r="B35" s="163"/>
      <c r="C35" s="164"/>
      <c r="D35" s="2604"/>
      <c r="E35" s="2605"/>
      <c r="F35" s="2606"/>
      <c r="G35" s="2607"/>
      <c r="H35" s="2608"/>
      <c r="I35" s="2608"/>
      <c r="J35" s="2608"/>
      <c r="K35" s="2608"/>
      <c r="L35" s="2608"/>
      <c r="M35" s="2608"/>
      <c r="N35" s="2609"/>
      <c r="O35" s="2610"/>
      <c r="P35" s="2611"/>
      <c r="Q35" s="2611"/>
      <c r="R35" s="2611"/>
      <c r="S35" s="2611"/>
      <c r="T35" s="2611"/>
      <c r="U35" s="2612"/>
      <c r="V35" s="2613"/>
      <c r="W35" s="2614"/>
      <c r="X35" s="2615"/>
      <c r="Y35" s="2616"/>
      <c r="Z35" s="2617"/>
      <c r="AA35" s="2617"/>
      <c r="AB35" s="2617"/>
      <c r="AC35" s="2618"/>
      <c r="AD35" s="2613"/>
      <c r="AE35" s="2615"/>
      <c r="AF35" s="2640"/>
      <c r="AG35" s="2617"/>
      <c r="AH35" s="2617"/>
      <c r="AI35" s="2617"/>
      <c r="AJ35" s="2617"/>
      <c r="AK35" s="2618"/>
      <c r="AL35" s="2613"/>
      <c r="AM35" s="2614"/>
      <c r="AN35" s="2614"/>
      <c r="AO35" s="2614"/>
      <c r="AP35" s="2614"/>
      <c r="AQ35" s="2614"/>
      <c r="AR35" s="2604"/>
      <c r="AS35" s="2605"/>
      <c r="AT35" s="2606"/>
      <c r="AU35" s="2607"/>
      <c r="AV35" s="2608"/>
      <c r="AW35" s="2608"/>
      <c r="AX35" s="2608"/>
      <c r="AY35" s="2608"/>
      <c r="AZ35" s="2608"/>
      <c r="BA35" s="2608"/>
      <c r="BB35" s="2609"/>
      <c r="BC35" s="2641"/>
      <c r="BD35" s="2642"/>
      <c r="BE35" s="2642"/>
      <c r="BF35" s="2642"/>
      <c r="BG35" s="2642"/>
      <c r="BH35" s="2642"/>
      <c r="BI35" s="2643"/>
      <c r="BJ35" s="2613"/>
      <c r="BK35" s="2614"/>
      <c r="BL35" s="2628"/>
    </row>
    <row r="36" spans="1:64">
      <c r="A36" s="162"/>
      <c r="B36" s="163"/>
      <c r="C36" s="164"/>
      <c r="D36" s="2604"/>
      <c r="E36" s="2605"/>
      <c r="F36" s="2606"/>
      <c r="G36" s="2607"/>
      <c r="H36" s="2608"/>
      <c r="I36" s="2608"/>
      <c r="J36" s="2608"/>
      <c r="K36" s="2608"/>
      <c r="L36" s="2608"/>
      <c r="M36" s="2608"/>
      <c r="N36" s="2609"/>
      <c r="O36" s="2610"/>
      <c r="P36" s="2611"/>
      <c r="Q36" s="2611"/>
      <c r="R36" s="2611"/>
      <c r="S36" s="2611"/>
      <c r="T36" s="2611"/>
      <c r="U36" s="2612"/>
      <c r="V36" s="2613"/>
      <c r="W36" s="2614"/>
      <c r="X36" s="2615"/>
      <c r="Y36" s="2616"/>
      <c r="Z36" s="2617"/>
      <c r="AA36" s="2617"/>
      <c r="AB36" s="2617"/>
      <c r="AC36" s="2618"/>
      <c r="AD36" s="2613"/>
      <c r="AE36" s="2615"/>
      <c r="AF36" s="2640"/>
      <c r="AG36" s="2617"/>
      <c r="AH36" s="2617"/>
      <c r="AI36" s="2617"/>
      <c r="AJ36" s="2617"/>
      <c r="AK36" s="2618"/>
      <c r="AL36" s="2613"/>
      <c r="AM36" s="2614"/>
      <c r="AN36" s="2614"/>
      <c r="AO36" s="2614"/>
      <c r="AP36" s="2614"/>
      <c r="AQ36" s="2614"/>
      <c r="AR36" s="2604"/>
      <c r="AS36" s="2605"/>
      <c r="AT36" s="2606"/>
      <c r="AU36" s="2607"/>
      <c r="AV36" s="2608"/>
      <c r="AW36" s="2608"/>
      <c r="AX36" s="2608"/>
      <c r="AY36" s="2608"/>
      <c r="AZ36" s="2608"/>
      <c r="BA36" s="2608"/>
      <c r="BB36" s="2609"/>
      <c r="BC36" s="2641"/>
      <c r="BD36" s="2642"/>
      <c r="BE36" s="2642"/>
      <c r="BF36" s="2642"/>
      <c r="BG36" s="2642"/>
      <c r="BH36" s="2642"/>
      <c r="BI36" s="2643"/>
      <c r="BJ36" s="2613"/>
      <c r="BK36" s="2614"/>
      <c r="BL36" s="2628"/>
    </row>
    <row r="37" spans="1:64">
      <c r="A37" s="162"/>
      <c r="B37" s="163"/>
      <c r="C37" s="164"/>
      <c r="D37" s="2604"/>
      <c r="E37" s="2605"/>
      <c r="F37" s="2606"/>
      <c r="G37" s="2607"/>
      <c r="H37" s="2608"/>
      <c r="I37" s="2608"/>
      <c r="J37" s="2608"/>
      <c r="K37" s="2608"/>
      <c r="L37" s="2608"/>
      <c r="M37" s="2608"/>
      <c r="N37" s="2609"/>
      <c r="O37" s="2610"/>
      <c r="P37" s="2611"/>
      <c r="Q37" s="2611"/>
      <c r="R37" s="2611"/>
      <c r="S37" s="2611"/>
      <c r="T37" s="2611"/>
      <c r="U37" s="2612"/>
      <c r="V37" s="2613"/>
      <c r="W37" s="2614"/>
      <c r="X37" s="2615"/>
      <c r="Y37" s="2616"/>
      <c r="Z37" s="2617"/>
      <c r="AA37" s="2617"/>
      <c r="AB37" s="2617"/>
      <c r="AC37" s="2618"/>
      <c r="AD37" s="2613"/>
      <c r="AE37" s="2615"/>
      <c r="AF37" s="2640"/>
      <c r="AG37" s="2617"/>
      <c r="AH37" s="2617"/>
      <c r="AI37" s="2617"/>
      <c r="AJ37" s="2617"/>
      <c r="AK37" s="2618"/>
      <c r="AL37" s="2613"/>
      <c r="AM37" s="2614"/>
      <c r="AN37" s="2614"/>
      <c r="AO37" s="2614"/>
      <c r="AP37" s="2614"/>
      <c r="AQ37" s="2614"/>
      <c r="AR37" s="2604"/>
      <c r="AS37" s="2605"/>
      <c r="AT37" s="2606"/>
      <c r="AU37" s="2607"/>
      <c r="AV37" s="2608"/>
      <c r="AW37" s="2608"/>
      <c r="AX37" s="2608"/>
      <c r="AY37" s="2608"/>
      <c r="AZ37" s="2608"/>
      <c r="BA37" s="2608"/>
      <c r="BB37" s="2609"/>
      <c r="BC37" s="2641"/>
      <c r="BD37" s="2642"/>
      <c r="BE37" s="2642"/>
      <c r="BF37" s="2642"/>
      <c r="BG37" s="2642"/>
      <c r="BH37" s="2642"/>
      <c r="BI37" s="2643"/>
      <c r="BJ37" s="2613"/>
      <c r="BK37" s="2614"/>
      <c r="BL37" s="2628"/>
    </row>
    <row r="38" spans="1:64">
      <c r="A38" s="162"/>
      <c r="B38" s="163"/>
      <c r="C38" s="164"/>
      <c r="D38" s="2604"/>
      <c r="E38" s="2605"/>
      <c r="F38" s="2606"/>
      <c r="G38" s="2607"/>
      <c r="H38" s="2608"/>
      <c r="I38" s="2608"/>
      <c r="J38" s="2608"/>
      <c r="K38" s="2608"/>
      <c r="L38" s="2608"/>
      <c r="M38" s="2608"/>
      <c r="N38" s="2609"/>
      <c r="O38" s="2610"/>
      <c r="P38" s="2611"/>
      <c r="Q38" s="2611"/>
      <c r="R38" s="2611"/>
      <c r="S38" s="2611"/>
      <c r="T38" s="2611"/>
      <c r="U38" s="2612"/>
      <c r="V38" s="2613"/>
      <c r="W38" s="2614"/>
      <c r="X38" s="2615"/>
      <c r="Y38" s="2616"/>
      <c r="Z38" s="2617"/>
      <c r="AA38" s="2617"/>
      <c r="AB38" s="2617"/>
      <c r="AC38" s="2618"/>
      <c r="AD38" s="2613"/>
      <c r="AE38" s="2615"/>
      <c r="AF38" s="2640"/>
      <c r="AG38" s="2617"/>
      <c r="AH38" s="2617"/>
      <c r="AI38" s="2617"/>
      <c r="AJ38" s="2617"/>
      <c r="AK38" s="2618"/>
      <c r="AL38" s="2613"/>
      <c r="AM38" s="2614"/>
      <c r="AN38" s="2614"/>
      <c r="AO38" s="2614"/>
      <c r="AP38" s="2614"/>
      <c r="AQ38" s="2614"/>
      <c r="AR38" s="2604"/>
      <c r="AS38" s="2605"/>
      <c r="AT38" s="2606"/>
      <c r="AU38" s="2607"/>
      <c r="AV38" s="2608"/>
      <c r="AW38" s="2608"/>
      <c r="AX38" s="2608"/>
      <c r="AY38" s="2608"/>
      <c r="AZ38" s="2608"/>
      <c r="BA38" s="2608"/>
      <c r="BB38" s="2609"/>
      <c r="BC38" s="2641"/>
      <c r="BD38" s="2642"/>
      <c r="BE38" s="2642"/>
      <c r="BF38" s="2642"/>
      <c r="BG38" s="2642"/>
      <c r="BH38" s="2642"/>
      <c r="BI38" s="2643"/>
      <c r="BJ38" s="2613"/>
      <c r="BK38" s="2614"/>
      <c r="BL38" s="2628"/>
    </row>
    <row r="39" spans="1:64">
      <c r="A39" s="162"/>
      <c r="B39" s="163"/>
      <c r="C39" s="164"/>
      <c r="D39" s="2604"/>
      <c r="E39" s="2605"/>
      <c r="F39" s="2606"/>
      <c r="G39" s="2607"/>
      <c r="H39" s="2608"/>
      <c r="I39" s="2608"/>
      <c r="J39" s="2608"/>
      <c r="K39" s="2608"/>
      <c r="L39" s="2608"/>
      <c r="M39" s="2608"/>
      <c r="N39" s="2609"/>
      <c r="O39" s="2610"/>
      <c r="P39" s="2611"/>
      <c r="Q39" s="2611"/>
      <c r="R39" s="2611"/>
      <c r="S39" s="2611"/>
      <c r="T39" s="2611"/>
      <c r="U39" s="2612"/>
      <c r="V39" s="2613"/>
      <c r="W39" s="2614"/>
      <c r="X39" s="2615"/>
      <c r="Y39" s="2616"/>
      <c r="Z39" s="2617"/>
      <c r="AA39" s="2617"/>
      <c r="AB39" s="2617"/>
      <c r="AC39" s="2618"/>
      <c r="AD39" s="2613"/>
      <c r="AE39" s="2615"/>
      <c r="AF39" s="2640"/>
      <c r="AG39" s="2617"/>
      <c r="AH39" s="2617"/>
      <c r="AI39" s="2617"/>
      <c r="AJ39" s="2617"/>
      <c r="AK39" s="2618"/>
      <c r="AL39" s="2613"/>
      <c r="AM39" s="2614"/>
      <c r="AN39" s="2614"/>
      <c r="AO39" s="2614"/>
      <c r="AP39" s="2614"/>
      <c r="AQ39" s="2614"/>
      <c r="AR39" s="2604"/>
      <c r="AS39" s="2605"/>
      <c r="AT39" s="2606"/>
      <c r="AU39" s="2607"/>
      <c r="AV39" s="2608"/>
      <c r="AW39" s="2608"/>
      <c r="AX39" s="2608"/>
      <c r="AY39" s="2608"/>
      <c r="AZ39" s="2608"/>
      <c r="BA39" s="2608"/>
      <c r="BB39" s="2609"/>
      <c r="BC39" s="2641"/>
      <c r="BD39" s="2642"/>
      <c r="BE39" s="2642"/>
      <c r="BF39" s="2642"/>
      <c r="BG39" s="2642"/>
      <c r="BH39" s="2642"/>
      <c r="BI39" s="2643"/>
      <c r="BJ39" s="2613"/>
      <c r="BK39" s="2614"/>
      <c r="BL39" s="2628"/>
    </row>
    <row r="40" spans="1:64">
      <c r="A40" s="162"/>
      <c r="B40" s="163"/>
      <c r="C40" s="164"/>
      <c r="D40" s="2604"/>
      <c r="E40" s="2605"/>
      <c r="F40" s="2606"/>
      <c r="G40" s="2607"/>
      <c r="H40" s="2608"/>
      <c r="I40" s="2608"/>
      <c r="J40" s="2608"/>
      <c r="K40" s="2608"/>
      <c r="L40" s="2608"/>
      <c r="M40" s="2608"/>
      <c r="N40" s="2609"/>
      <c r="O40" s="2610"/>
      <c r="P40" s="2611"/>
      <c r="Q40" s="2611"/>
      <c r="R40" s="2611"/>
      <c r="S40" s="2611"/>
      <c r="T40" s="2611"/>
      <c r="U40" s="2612"/>
      <c r="V40" s="2613"/>
      <c r="W40" s="2614"/>
      <c r="X40" s="2615"/>
      <c r="Y40" s="2616"/>
      <c r="Z40" s="2617"/>
      <c r="AA40" s="2617"/>
      <c r="AB40" s="2617"/>
      <c r="AC40" s="2618"/>
      <c r="AD40" s="2613"/>
      <c r="AE40" s="2615"/>
      <c r="AF40" s="2640"/>
      <c r="AG40" s="2617"/>
      <c r="AH40" s="2617"/>
      <c r="AI40" s="2617"/>
      <c r="AJ40" s="2617"/>
      <c r="AK40" s="2618"/>
      <c r="AL40" s="2613"/>
      <c r="AM40" s="2614"/>
      <c r="AN40" s="2614"/>
      <c r="AO40" s="2614"/>
      <c r="AP40" s="2614"/>
      <c r="AQ40" s="2614"/>
      <c r="AR40" s="2604"/>
      <c r="AS40" s="2605"/>
      <c r="AT40" s="2606"/>
      <c r="AU40" s="2607"/>
      <c r="AV40" s="2608"/>
      <c r="AW40" s="2608"/>
      <c r="AX40" s="2608"/>
      <c r="AY40" s="2608"/>
      <c r="AZ40" s="2608"/>
      <c r="BA40" s="2608"/>
      <c r="BB40" s="2609"/>
      <c r="BC40" s="2641"/>
      <c r="BD40" s="2642"/>
      <c r="BE40" s="2642"/>
      <c r="BF40" s="2642"/>
      <c r="BG40" s="2642"/>
      <c r="BH40" s="2642"/>
      <c r="BI40" s="2643"/>
      <c r="BJ40" s="2613"/>
      <c r="BK40" s="2614"/>
      <c r="BL40" s="2628"/>
    </row>
    <row r="41" spans="1:64">
      <c r="A41" s="162"/>
      <c r="B41" s="163"/>
      <c r="C41" s="164"/>
      <c r="D41" s="2604"/>
      <c r="E41" s="2605"/>
      <c r="F41" s="2606"/>
      <c r="G41" s="2607"/>
      <c r="H41" s="2608"/>
      <c r="I41" s="2608"/>
      <c r="J41" s="2608"/>
      <c r="K41" s="2608"/>
      <c r="L41" s="2608"/>
      <c r="M41" s="2608"/>
      <c r="N41" s="2609"/>
      <c r="O41" s="2610"/>
      <c r="P41" s="2611"/>
      <c r="Q41" s="2611"/>
      <c r="R41" s="2611"/>
      <c r="S41" s="2611"/>
      <c r="T41" s="2611"/>
      <c r="U41" s="2612"/>
      <c r="V41" s="2613"/>
      <c r="W41" s="2614"/>
      <c r="X41" s="2615"/>
      <c r="Y41" s="2616"/>
      <c r="Z41" s="2617"/>
      <c r="AA41" s="2617"/>
      <c r="AB41" s="2617"/>
      <c r="AC41" s="2618"/>
      <c r="AD41" s="2613"/>
      <c r="AE41" s="2615"/>
      <c r="AF41" s="2640"/>
      <c r="AG41" s="2617"/>
      <c r="AH41" s="2617"/>
      <c r="AI41" s="2617"/>
      <c r="AJ41" s="2617"/>
      <c r="AK41" s="2618"/>
      <c r="AL41" s="2613"/>
      <c r="AM41" s="2614"/>
      <c r="AN41" s="2614"/>
      <c r="AO41" s="2614"/>
      <c r="AP41" s="2614"/>
      <c r="AQ41" s="2614"/>
      <c r="AR41" s="2604"/>
      <c r="AS41" s="2605"/>
      <c r="AT41" s="2606"/>
      <c r="AU41" s="2607"/>
      <c r="AV41" s="2608"/>
      <c r="AW41" s="2608"/>
      <c r="AX41" s="2608"/>
      <c r="AY41" s="2608"/>
      <c r="AZ41" s="2608"/>
      <c r="BA41" s="2608"/>
      <c r="BB41" s="2609"/>
      <c r="BC41" s="2641"/>
      <c r="BD41" s="2642"/>
      <c r="BE41" s="2642"/>
      <c r="BF41" s="2642"/>
      <c r="BG41" s="2642"/>
      <c r="BH41" s="2642"/>
      <c r="BI41" s="2643"/>
      <c r="BJ41" s="2613"/>
      <c r="BK41" s="2614"/>
      <c r="BL41" s="2628"/>
    </row>
    <row r="42" spans="1:64">
      <c r="A42" s="162"/>
      <c r="B42" s="163"/>
      <c r="C42" s="164"/>
      <c r="D42" s="2604"/>
      <c r="E42" s="2605"/>
      <c r="F42" s="2606"/>
      <c r="G42" s="2607"/>
      <c r="H42" s="2608"/>
      <c r="I42" s="2608"/>
      <c r="J42" s="2608"/>
      <c r="K42" s="2608"/>
      <c r="L42" s="2608"/>
      <c r="M42" s="2608"/>
      <c r="N42" s="2609"/>
      <c r="O42" s="2610"/>
      <c r="P42" s="2611"/>
      <c r="Q42" s="2611"/>
      <c r="R42" s="2611"/>
      <c r="S42" s="2611"/>
      <c r="T42" s="2611"/>
      <c r="U42" s="2612"/>
      <c r="V42" s="2613"/>
      <c r="W42" s="2614"/>
      <c r="X42" s="2615"/>
      <c r="Y42" s="2616"/>
      <c r="Z42" s="2617"/>
      <c r="AA42" s="2617"/>
      <c r="AB42" s="2617"/>
      <c r="AC42" s="2618"/>
      <c r="AD42" s="2613"/>
      <c r="AE42" s="2615"/>
      <c r="AF42" s="2640"/>
      <c r="AG42" s="2617"/>
      <c r="AH42" s="2617"/>
      <c r="AI42" s="2617"/>
      <c r="AJ42" s="2617"/>
      <c r="AK42" s="2618"/>
      <c r="AL42" s="2613"/>
      <c r="AM42" s="2614"/>
      <c r="AN42" s="2614"/>
      <c r="AO42" s="2614"/>
      <c r="AP42" s="2614"/>
      <c r="AQ42" s="2614"/>
      <c r="AR42" s="2604"/>
      <c r="AS42" s="2605"/>
      <c r="AT42" s="2606"/>
      <c r="AU42" s="2607"/>
      <c r="AV42" s="2608"/>
      <c r="AW42" s="2608"/>
      <c r="AX42" s="2608"/>
      <c r="AY42" s="2608"/>
      <c r="AZ42" s="2608"/>
      <c r="BA42" s="2608"/>
      <c r="BB42" s="2609"/>
      <c r="BC42" s="2641"/>
      <c r="BD42" s="2642"/>
      <c r="BE42" s="2642"/>
      <c r="BF42" s="2642"/>
      <c r="BG42" s="2642"/>
      <c r="BH42" s="2642"/>
      <c r="BI42" s="2643"/>
      <c r="BJ42" s="2613"/>
      <c r="BK42" s="2614"/>
      <c r="BL42" s="2628"/>
    </row>
    <row r="43" spans="1:64">
      <c r="A43" s="162"/>
      <c r="B43" s="163"/>
      <c r="C43" s="164"/>
      <c r="D43" s="2604"/>
      <c r="E43" s="2605"/>
      <c r="F43" s="2606"/>
      <c r="G43" s="2607"/>
      <c r="H43" s="2608"/>
      <c r="I43" s="2608"/>
      <c r="J43" s="2608"/>
      <c r="K43" s="2608"/>
      <c r="L43" s="2608"/>
      <c r="M43" s="2608"/>
      <c r="N43" s="2609"/>
      <c r="O43" s="2610"/>
      <c r="P43" s="2611"/>
      <c r="Q43" s="2611"/>
      <c r="R43" s="2611"/>
      <c r="S43" s="2611"/>
      <c r="T43" s="2611"/>
      <c r="U43" s="2612"/>
      <c r="V43" s="2613"/>
      <c r="W43" s="2614"/>
      <c r="X43" s="2615"/>
      <c r="Y43" s="2616"/>
      <c r="Z43" s="2617"/>
      <c r="AA43" s="2617"/>
      <c r="AB43" s="2617"/>
      <c r="AC43" s="2618"/>
      <c r="AD43" s="2613"/>
      <c r="AE43" s="2615"/>
      <c r="AF43" s="2640"/>
      <c r="AG43" s="2617"/>
      <c r="AH43" s="2617"/>
      <c r="AI43" s="2617"/>
      <c r="AJ43" s="2617"/>
      <c r="AK43" s="2618"/>
      <c r="AL43" s="2613"/>
      <c r="AM43" s="2614"/>
      <c r="AN43" s="2614"/>
      <c r="AO43" s="2614"/>
      <c r="AP43" s="2614"/>
      <c r="AQ43" s="2614"/>
      <c r="AR43" s="2604"/>
      <c r="AS43" s="2605"/>
      <c r="AT43" s="2606"/>
      <c r="AU43" s="2607"/>
      <c r="AV43" s="2608"/>
      <c r="AW43" s="2608"/>
      <c r="AX43" s="2608"/>
      <c r="AY43" s="2608"/>
      <c r="AZ43" s="2608"/>
      <c r="BA43" s="2608"/>
      <c r="BB43" s="2609"/>
      <c r="BC43" s="2641"/>
      <c r="BD43" s="2642"/>
      <c r="BE43" s="2642"/>
      <c r="BF43" s="2642"/>
      <c r="BG43" s="2642"/>
      <c r="BH43" s="2642"/>
      <c r="BI43" s="2643"/>
      <c r="BJ43" s="2613"/>
      <c r="BK43" s="2614"/>
      <c r="BL43" s="2628"/>
    </row>
    <row r="44" spans="1:64">
      <c r="A44" s="162"/>
      <c r="B44" s="163"/>
      <c r="C44" s="164"/>
      <c r="D44" s="2604"/>
      <c r="E44" s="2605"/>
      <c r="F44" s="2606"/>
      <c r="G44" s="2607"/>
      <c r="H44" s="2608"/>
      <c r="I44" s="2608"/>
      <c r="J44" s="2608"/>
      <c r="K44" s="2608"/>
      <c r="L44" s="2608"/>
      <c r="M44" s="2608"/>
      <c r="N44" s="2609"/>
      <c r="O44" s="2610"/>
      <c r="P44" s="2611"/>
      <c r="Q44" s="2611"/>
      <c r="R44" s="2611"/>
      <c r="S44" s="2611"/>
      <c r="T44" s="2611"/>
      <c r="U44" s="2612"/>
      <c r="V44" s="2613"/>
      <c r="W44" s="2614"/>
      <c r="X44" s="2615"/>
      <c r="Y44" s="2616"/>
      <c r="Z44" s="2617"/>
      <c r="AA44" s="2617"/>
      <c r="AB44" s="2617"/>
      <c r="AC44" s="2618"/>
      <c r="AD44" s="2613"/>
      <c r="AE44" s="2615"/>
      <c r="AF44" s="2640"/>
      <c r="AG44" s="2617"/>
      <c r="AH44" s="2617"/>
      <c r="AI44" s="2617"/>
      <c r="AJ44" s="2617"/>
      <c r="AK44" s="2618"/>
      <c r="AL44" s="2613"/>
      <c r="AM44" s="2614"/>
      <c r="AN44" s="2614"/>
      <c r="AO44" s="2614"/>
      <c r="AP44" s="2614"/>
      <c r="AQ44" s="2614"/>
      <c r="AR44" s="2604"/>
      <c r="AS44" s="2605"/>
      <c r="AT44" s="2606"/>
      <c r="AU44" s="2607"/>
      <c r="AV44" s="2608"/>
      <c r="AW44" s="2608"/>
      <c r="AX44" s="2608"/>
      <c r="AY44" s="2608"/>
      <c r="AZ44" s="2608"/>
      <c r="BA44" s="2608"/>
      <c r="BB44" s="2609"/>
      <c r="BC44" s="2641"/>
      <c r="BD44" s="2642"/>
      <c r="BE44" s="2642"/>
      <c r="BF44" s="2642"/>
      <c r="BG44" s="2642"/>
      <c r="BH44" s="2642"/>
      <c r="BI44" s="2643"/>
      <c r="BJ44" s="2613"/>
      <c r="BK44" s="2614"/>
      <c r="BL44" s="2628"/>
    </row>
    <row r="45" spans="1:64">
      <c r="A45" s="162"/>
      <c r="B45" s="163"/>
      <c r="C45" s="164"/>
      <c r="D45" s="2604"/>
      <c r="E45" s="2605"/>
      <c r="F45" s="2606"/>
      <c r="G45" s="2607"/>
      <c r="H45" s="2608"/>
      <c r="I45" s="2608"/>
      <c r="J45" s="2608"/>
      <c r="K45" s="2608"/>
      <c r="L45" s="2608"/>
      <c r="M45" s="2608"/>
      <c r="N45" s="2609"/>
      <c r="O45" s="2610"/>
      <c r="P45" s="2611"/>
      <c r="Q45" s="2611"/>
      <c r="R45" s="2611"/>
      <c r="S45" s="2611"/>
      <c r="T45" s="2611"/>
      <c r="U45" s="2612"/>
      <c r="V45" s="2613"/>
      <c r="W45" s="2614"/>
      <c r="X45" s="2615"/>
      <c r="Y45" s="2616"/>
      <c r="Z45" s="2617"/>
      <c r="AA45" s="2617"/>
      <c r="AB45" s="2617"/>
      <c r="AC45" s="2618"/>
      <c r="AD45" s="2613"/>
      <c r="AE45" s="2615"/>
      <c r="AF45" s="2640"/>
      <c r="AG45" s="2617"/>
      <c r="AH45" s="2617"/>
      <c r="AI45" s="2617"/>
      <c r="AJ45" s="2617"/>
      <c r="AK45" s="2618"/>
      <c r="AL45" s="2613"/>
      <c r="AM45" s="2614"/>
      <c r="AN45" s="2614"/>
      <c r="AO45" s="2614"/>
      <c r="AP45" s="2614"/>
      <c r="AQ45" s="2614"/>
      <c r="AR45" s="2604"/>
      <c r="AS45" s="2605"/>
      <c r="AT45" s="2606"/>
      <c r="AU45" s="2607"/>
      <c r="AV45" s="2608"/>
      <c r="AW45" s="2608"/>
      <c r="AX45" s="2608"/>
      <c r="AY45" s="2608"/>
      <c r="AZ45" s="2608"/>
      <c r="BA45" s="2608"/>
      <c r="BB45" s="2609"/>
      <c r="BC45" s="2641"/>
      <c r="BD45" s="2642"/>
      <c r="BE45" s="2642"/>
      <c r="BF45" s="2642"/>
      <c r="BG45" s="2642"/>
      <c r="BH45" s="2642"/>
      <c r="BI45" s="2643"/>
      <c r="BJ45" s="2613"/>
      <c r="BK45" s="2614"/>
      <c r="BL45" s="2628"/>
    </row>
    <row r="46" spans="1:64">
      <c r="A46" s="162"/>
      <c r="B46" s="163"/>
      <c r="C46" s="164"/>
      <c r="D46" s="2604"/>
      <c r="E46" s="2605"/>
      <c r="F46" s="2606"/>
      <c r="G46" s="2607"/>
      <c r="H46" s="2608"/>
      <c r="I46" s="2608"/>
      <c r="J46" s="2608"/>
      <c r="K46" s="2608"/>
      <c r="L46" s="2608"/>
      <c r="M46" s="2608"/>
      <c r="N46" s="2609"/>
      <c r="O46" s="2610"/>
      <c r="P46" s="2611"/>
      <c r="Q46" s="2611"/>
      <c r="R46" s="2611"/>
      <c r="S46" s="2611"/>
      <c r="T46" s="2611"/>
      <c r="U46" s="2612"/>
      <c r="V46" s="2613"/>
      <c r="W46" s="2614"/>
      <c r="X46" s="2615"/>
      <c r="Y46" s="2616"/>
      <c r="Z46" s="2617"/>
      <c r="AA46" s="2617"/>
      <c r="AB46" s="2617"/>
      <c r="AC46" s="2618"/>
      <c r="AD46" s="2613"/>
      <c r="AE46" s="2615"/>
      <c r="AF46" s="2640"/>
      <c r="AG46" s="2617"/>
      <c r="AH46" s="2617"/>
      <c r="AI46" s="2617"/>
      <c r="AJ46" s="2617"/>
      <c r="AK46" s="2618"/>
      <c r="AL46" s="2613"/>
      <c r="AM46" s="2614"/>
      <c r="AN46" s="2614"/>
      <c r="AO46" s="2614"/>
      <c r="AP46" s="2614"/>
      <c r="AQ46" s="2614"/>
      <c r="AR46" s="2604"/>
      <c r="AS46" s="2605"/>
      <c r="AT46" s="2606"/>
      <c r="AU46" s="2607"/>
      <c r="AV46" s="2608"/>
      <c r="AW46" s="2608"/>
      <c r="AX46" s="2608"/>
      <c r="AY46" s="2608"/>
      <c r="AZ46" s="2608"/>
      <c r="BA46" s="2608"/>
      <c r="BB46" s="2609"/>
      <c r="BC46" s="2641"/>
      <c r="BD46" s="2642"/>
      <c r="BE46" s="2642"/>
      <c r="BF46" s="2642"/>
      <c r="BG46" s="2642"/>
      <c r="BH46" s="2642"/>
      <c r="BI46" s="2643"/>
      <c r="BJ46" s="2613"/>
      <c r="BK46" s="2614"/>
      <c r="BL46" s="2628"/>
    </row>
    <row r="47" spans="1:64">
      <c r="A47" s="162"/>
      <c r="B47" s="163"/>
      <c r="C47" s="164"/>
      <c r="D47" s="2604"/>
      <c r="E47" s="2605"/>
      <c r="F47" s="2606"/>
      <c r="G47" s="2607"/>
      <c r="H47" s="2608"/>
      <c r="I47" s="2608"/>
      <c r="J47" s="2608"/>
      <c r="K47" s="2608"/>
      <c r="L47" s="2608"/>
      <c r="M47" s="2608"/>
      <c r="N47" s="2609"/>
      <c r="O47" s="2610"/>
      <c r="P47" s="2611"/>
      <c r="Q47" s="2611"/>
      <c r="R47" s="2611"/>
      <c r="S47" s="2611"/>
      <c r="T47" s="2611"/>
      <c r="U47" s="2612"/>
      <c r="V47" s="2613"/>
      <c r="W47" s="2614"/>
      <c r="X47" s="2615"/>
      <c r="Y47" s="2616"/>
      <c r="Z47" s="2617"/>
      <c r="AA47" s="2617"/>
      <c r="AB47" s="2617"/>
      <c r="AC47" s="2618"/>
      <c r="AD47" s="2613"/>
      <c r="AE47" s="2615"/>
      <c r="AF47" s="2640"/>
      <c r="AG47" s="2617"/>
      <c r="AH47" s="2617"/>
      <c r="AI47" s="2617"/>
      <c r="AJ47" s="2617"/>
      <c r="AK47" s="2618"/>
      <c r="AL47" s="2613"/>
      <c r="AM47" s="2614"/>
      <c r="AN47" s="2614"/>
      <c r="AO47" s="2614"/>
      <c r="AP47" s="2614"/>
      <c r="AQ47" s="2614"/>
      <c r="AR47" s="2604"/>
      <c r="AS47" s="2605"/>
      <c r="AT47" s="2606"/>
      <c r="AU47" s="2607"/>
      <c r="AV47" s="2608"/>
      <c r="AW47" s="2608"/>
      <c r="AX47" s="2608"/>
      <c r="AY47" s="2608"/>
      <c r="AZ47" s="2608"/>
      <c r="BA47" s="2608"/>
      <c r="BB47" s="2609"/>
      <c r="BC47" s="2641"/>
      <c r="BD47" s="2642"/>
      <c r="BE47" s="2642"/>
      <c r="BF47" s="2642"/>
      <c r="BG47" s="2642"/>
      <c r="BH47" s="2642"/>
      <c r="BI47" s="2643"/>
      <c r="BJ47" s="2613"/>
      <c r="BK47" s="2614"/>
      <c r="BL47" s="2628"/>
    </row>
    <row r="48" spans="1:64" ht="14.5" thickBot="1">
      <c r="A48" s="165"/>
      <c r="B48" s="166"/>
      <c r="C48" s="167"/>
      <c r="D48" s="2629"/>
      <c r="E48" s="2630"/>
      <c r="F48" s="2631"/>
      <c r="G48" s="2619"/>
      <c r="H48" s="2620"/>
      <c r="I48" s="2620"/>
      <c r="J48" s="2620"/>
      <c r="K48" s="2620"/>
      <c r="L48" s="2620"/>
      <c r="M48" s="2620"/>
      <c r="N48" s="2621"/>
      <c r="O48" s="2632"/>
      <c r="P48" s="2633"/>
      <c r="Q48" s="2633"/>
      <c r="R48" s="2633"/>
      <c r="S48" s="2633"/>
      <c r="T48" s="2633"/>
      <c r="U48" s="2634"/>
      <c r="V48" s="2625"/>
      <c r="W48" s="2626"/>
      <c r="X48" s="2635"/>
      <c r="Y48" s="2636"/>
      <c r="Z48" s="2637"/>
      <c r="AA48" s="2637"/>
      <c r="AB48" s="2637"/>
      <c r="AC48" s="2638"/>
      <c r="AD48" s="2625"/>
      <c r="AE48" s="2635"/>
      <c r="AF48" s="2639"/>
      <c r="AG48" s="2637"/>
      <c r="AH48" s="2637"/>
      <c r="AI48" s="2637"/>
      <c r="AJ48" s="2637"/>
      <c r="AK48" s="2638"/>
      <c r="AL48" s="2625"/>
      <c r="AM48" s="2626"/>
      <c r="AN48" s="2626"/>
      <c r="AO48" s="2626"/>
      <c r="AP48" s="2626"/>
      <c r="AQ48" s="2626"/>
      <c r="AR48" s="2629"/>
      <c r="AS48" s="2630"/>
      <c r="AT48" s="2631"/>
      <c r="AU48" s="2619"/>
      <c r="AV48" s="2620"/>
      <c r="AW48" s="2620"/>
      <c r="AX48" s="2620"/>
      <c r="AY48" s="2620"/>
      <c r="AZ48" s="2620"/>
      <c r="BA48" s="2620"/>
      <c r="BB48" s="2621"/>
      <c r="BC48" s="2622"/>
      <c r="BD48" s="2623"/>
      <c r="BE48" s="2623"/>
      <c r="BF48" s="2623"/>
      <c r="BG48" s="2623"/>
      <c r="BH48" s="2623"/>
      <c r="BI48" s="2624"/>
      <c r="BJ48" s="2625"/>
      <c r="BK48" s="2626"/>
      <c r="BL48" s="2627"/>
    </row>
  </sheetData>
  <mergeCells count="527">
    <mergeCell ref="D4:AQ4"/>
    <mergeCell ref="AR4:BL4"/>
    <mergeCell ref="A5:A6"/>
    <mergeCell ref="B5:B6"/>
    <mergeCell ref="C5:C6"/>
    <mergeCell ref="D5:F6"/>
    <mergeCell ref="G5:N6"/>
    <mergeCell ref="O5:U6"/>
    <mergeCell ref="V5:X6"/>
    <mergeCell ref="Y5:AC6"/>
    <mergeCell ref="AF7:AK7"/>
    <mergeCell ref="AL7:AQ7"/>
    <mergeCell ref="AR7:AT7"/>
    <mergeCell ref="AU7:BB7"/>
    <mergeCell ref="BC7:BI7"/>
    <mergeCell ref="BJ7:BL7"/>
    <mergeCell ref="BJ5:BL6"/>
    <mergeCell ref="A7:A16"/>
    <mergeCell ref="B7:B16"/>
    <mergeCell ref="C7:C16"/>
    <mergeCell ref="D7:F7"/>
    <mergeCell ref="G7:N7"/>
    <mergeCell ref="O7:U7"/>
    <mergeCell ref="V7:X7"/>
    <mergeCell ref="Y7:AC7"/>
    <mergeCell ref="AD7:AE7"/>
    <mergeCell ref="AD5:AE6"/>
    <mergeCell ref="AF5:AK6"/>
    <mergeCell ref="AL5:AQ6"/>
    <mergeCell ref="AR5:AT6"/>
    <mergeCell ref="AU5:BB6"/>
    <mergeCell ref="BC5:BI6"/>
    <mergeCell ref="AF8:AK8"/>
    <mergeCell ref="AL8:AQ8"/>
    <mergeCell ref="AR8:AT8"/>
    <mergeCell ref="AU8:BB8"/>
    <mergeCell ref="BC8:BI8"/>
    <mergeCell ref="BJ8:BL8"/>
    <mergeCell ref="D8:F8"/>
    <mergeCell ref="G8:N8"/>
    <mergeCell ref="O8:U8"/>
    <mergeCell ref="V8:X8"/>
    <mergeCell ref="Y8:AC8"/>
    <mergeCell ref="AD8:AE8"/>
    <mergeCell ref="AF9:AK9"/>
    <mergeCell ref="AL9:AQ9"/>
    <mergeCell ref="AR9:AT9"/>
    <mergeCell ref="AU9:BB9"/>
    <mergeCell ref="BC9:BI9"/>
    <mergeCell ref="BJ9:BL9"/>
    <mergeCell ref="D9:F9"/>
    <mergeCell ref="G9:N9"/>
    <mergeCell ref="O9:U9"/>
    <mergeCell ref="V9:X9"/>
    <mergeCell ref="Y9:AC9"/>
    <mergeCell ref="AD9:AE9"/>
    <mergeCell ref="AF10:AK10"/>
    <mergeCell ref="AL10:AQ10"/>
    <mergeCell ref="AR10:AT10"/>
    <mergeCell ref="AU10:BB10"/>
    <mergeCell ref="BC10:BI10"/>
    <mergeCell ref="BJ10:BL10"/>
    <mergeCell ref="D10:F10"/>
    <mergeCell ref="G10:N10"/>
    <mergeCell ref="O10:U10"/>
    <mergeCell ref="V10:X10"/>
    <mergeCell ref="Y10:AC10"/>
    <mergeCell ref="AD10:AE10"/>
    <mergeCell ref="AF11:AK11"/>
    <mergeCell ref="AL11:AQ11"/>
    <mergeCell ref="AR11:AT11"/>
    <mergeCell ref="AU11:BB11"/>
    <mergeCell ref="BC11:BI11"/>
    <mergeCell ref="BJ11:BL11"/>
    <mergeCell ref="D11:F11"/>
    <mergeCell ref="G11:N11"/>
    <mergeCell ref="O11:U11"/>
    <mergeCell ref="V11:X11"/>
    <mergeCell ref="Y11:AC11"/>
    <mergeCell ref="AD11:AE11"/>
    <mergeCell ref="AF12:AK12"/>
    <mergeCell ref="AL12:AQ12"/>
    <mergeCell ref="AR12:AT12"/>
    <mergeCell ref="AU12:BB12"/>
    <mergeCell ref="BC12:BI12"/>
    <mergeCell ref="BJ12:BL12"/>
    <mergeCell ref="D12:F12"/>
    <mergeCell ref="G12:N12"/>
    <mergeCell ref="O12:U12"/>
    <mergeCell ref="V12:X12"/>
    <mergeCell ref="Y12:AC12"/>
    <mergeCell ref="AD12:AE12"/>
    <mergeCell ref="AF13:AK13"/>
    <mergeCell ref="AL13:AQ13"/>
    <mergeCell ref="AR13:AT13"/>
    <mergeCell ref="AU13:BB13"/>
    <mergeCell ref="BC13:BI13"/>
    <mergeCell ref="BJ13:BL13"/>
    <mergeCell ref="D13:F13"/>
    <mergeCell ref="G13:N13"/>
    <mergeCell ref="O13:U13"/>
    <mergeCell ref="V13:X13"/>
    <mergeCell ref="Y13:AC13"/>
    <mergeCell ref="AD13:AE13"/>
    <mergeCell ref="AF14:AK14"/>
    <mergeCell ref="AL14:AQ14"/>
    <mergeCell ref="AR14:AT14"/>
    <mergeCell ref="AU14:BB14"/>
    <mergeCell ref="BC14:BI14"/>
    <mergeCell ref="BJ14:BL14"/>
    <mergeCell ref="D14:F14"/>
    <mergeCell ref="G14:N14"/>
    <mergeCell ref="O14:U14"/>
    <mergeCell ref="V14:X14"/>
    <mergeCell ref="Y14:AC14"/>
    <mergeCell ref="AD14:AE14"/>
    <mergeCell ref="BH15:BI15"/>
    <mergeCell ref="BJ15:BL15"/>
    <mergeCell ref="T16:U16"/>
    <mergeCell ref="V16:X16"/>
    <mergeCell ref="AD16:AE16"/>
    <mergeCell ref="AF16:AK16"/>
    <mergeCell ref="AL16:AM16"/>
    <mergeCell ref="AN16:AO16"/>
    <mergeCell ref="AP16:AQ16"/>
    <mergeCell ref="BH16:BI16"/>
    <mergeCell ref="AF15:AK15"/>
    <mergeCell ref="AL15:AM15"/>
    <mergeCell ref="AN15:AO15"/>
    <mergeCell ref="AP15:AQ15"/>
    <mergeCell ref="AR15:BB16"/>
    <mergeCell ref="BC15:BG16"/>
    <mergeCell ref="T15:U15"/>
    <mergeCell ref="V15:X15"/>
    <mergeCell ref="Y15:AC16"/>
    <mergeCell ref="AD15:AE15"/>
    <mergeCell ref="AF17:AK17"/>
    <mergeCell ref="AL17:AQ17"/>
    <mergeCell ref="AR17:AT17"/>
    <mergeCell ref="AU17:BB17"/>
    <mergeCell ref="BC17:BI17"/>
    <mergeCell ref="BJ17:BL17"/>
    <mergeCell ref="BJ16:BL16"/>
    <mergeCell ref="A17:A22"/>
    <mergeCell ref="B17:B22"/>
    <mergeCell ref="C17:C22"/>
    <mergeCell ref="D17:F17"/>
    <mergeCell ref="G17:N17"/>
    <mergeCell ref="O17:U17"/>
    <mergeCell ref="V17:X17"/>
    <mergeCell ref="Y17:AC17"/>
    <mergeCell ref="AD17:AE17"/>
    <mergeCell ref="D15:N16"/>
    <mergeCell ref="O15:S16"/>
    <mergeCell ref="AF18:AK18"/>
    <mergeCell ref="AL18:AQ18"/>
    <mergeCell ref="AR18:AT18"/>
    <mergeCell ref="AU18:BB18"/>
    <mergeCell ref="BC18:BI18"/>
    <mergeCell ref="BJ18:BL18"/>
    <mergeCell ref="D18:F18"/>
    <mergeCell ref="G18:N18"/>
    <mergeCell ref="O18:U18"/>
    <mergeCell ref="V18:X18"/>
    <mergeCell ref="Y18:AC18"/>
    <mergeCell ref="AD18:AE18"/>
    <mergeCell ref="AF19:AK19"/>
    <mergeCell ref="AL19:AQ19"/>
    <mergeCell ref="AR19:AT19"/>
    <mergeCell ref="AU19:BB19"/>
    <mergeCell ref="BC19:BI19"/>
    <mergeCell ref="BJ19:BL19"/>
    <mergeCell ref="D19:F19"/>
    <mergeCell ref="G19:N19"/>
    <mergeCell ref="O19:U19"/>
    <mergeCell ref="V19:X19"/>
    <mergeCell ref="Y19:AC19"/>
    <mergeCell ref="AD19:AE19"/>
    <mergeCell ref="AF20:AK20"/>
    <mergeCell ref="AL20:AQ20"/>
    <mergeCell ref="AR20:AT20"/>
    <mergeCell ref="AU20:BB20"/>
    <mergeCell ref="BC20:BI20"/>
    <mergeCell ref="BJ20:BL20"/>
    <mergeCell ref="D20:F20"/>
    <mergeCell ref="G20:N20"/>
    <mergeCell ref="O20:U20"/>
    <mergeCell ref="V20:X20"/>
    <mergeCell ref="Y20:AC20"/>
    <mergeCell ref="AD20:AE20"/>
    <mergeCell ref="BH21:BI21"/>
    <mergeCell ref="BJ21:BL21"/>
    <mergeCell ref="T22:U22"/>
    <mergeCell ref="V22:X22"/>
    <mergeCell ref="AD22:AE22"/>
    <mergeCell ref="AF22:AK22"/>
    <mergeCell ref="AL22:AM22"/>
    <mergeCell ref="AN22:AO22"/>
    <mergeCell ref="AP22:AQ22"/>
    <mergeCell ref="BH22:BI22"/>
    <mergeCell ref="AF21:AK21"/>
    <mergeCell ref="AL21:AM21"/>
    <mergeCell ref="AN21:AO21"/>
    <mergeCell ref="AP21:AQ21"/>
    <mergeCell ref="AR21:BB22"/>
    <mergeCell ref="BC21:BG22"/>
    <mergeCell ref="T21:U21"/>
    <mergeCell ref="V21:X21"/>
    <mergeCell ref="Y21:AC22"/>
    <mergeCell ref="AD21:AE21"/>
    <mergeCell ref="AF23:AK23"/>
    <mergeCell ref="AL23:AQ23"/>
    <mergeCell ref="AR23:AT23"/>
    <mergeCell ref="AU23:BB23"/>
    <mergeCell ref="BC23:BI23"/>
    <mergeCell ref="BJ23:BL23"/>
    <mergeCell ref="BJ22:BL22"/>
    <mergeCell ref="A23:A32"/>
    <mergeCell ref="B23:B32"/>
    <mergeCell ref="C23:C32"/>
    <mergeCell ref="D23:F23"/>
    <mergeCell ref="G23:N23"/>
    <mergeCell ref="O23:U23"/>
    <mergeCell ref="V23:X23"/>
    <mergeCell ref="Y23:AC23"/>
    <mergeCell ref="AD23:AE23"/>
    <mergeCell ref="D21:N22"/>
    <mergeCell ref="O21:S22"/>
    <mergeCell ref="AF24:AK24"/>
    <mergeCell ref="AL24:AQ24"/>
    <mergeCell ref="AR24:AT24"/>
    <mergeCell ref="AU24:BB24"/>
    <mergeCell ref="BC24:BI24"/>
    <mergeCell ref="BJ24:BL24"/>
    <mergeCell ref="D24:F24"/>
    <mergeCell ref="G24:N24"/>
    <mergeCell ref="O24:U24"/>
    <mergeCell ref="V24:X24"/>
    <mergeCell ref="Y24:AC24"/>
    <mergeCell ref="AD24:AE24"/>
    <mergeCell ref="AF25:AK25"/>
    <mergeCell ref="AL25:AQ25"/>
    <mergeCell ref="AR25:AT25"/>
    <mergeCell ref="AU25:BB25"/>
    <mergeCell ref="BC25:BI25"/>
    <mergeCell ref="BJ25:BL25"/>
    <mergeCell ref="D25:F25"/>
    <mergeCell ref="G25:N25"/>
    <mergeCell ref="O25:U25"/>
    <mergeCell ref="V25:X25"/>
    <mergeCell ref="Y25:AC25"/>
    <mergeCell ref="AD25:AE25"/>
    <mergeCell ref="AF26:AK26"/>
    <mergeCell ref="AL26:AQ26"/>
    <mergeCell ref="AR26:AT26"/>
    <mergeCell ref="AU26:BB26"/>
    <mergeCell ref="BC26:BI26"/>
    <mergeCell ref="BJ26:BL26"/>
    <mergeCell ref="D26:F26"/>
    <mergeCell ref="G26:N26"/>
    <mergeCell ref="O26:U26"/>
    <mergeCell ref="V26:X26"/>
    <mergeCell ref="Y26:AC26"/>
    <mergeCell ref="AD26:AE26"/>
    <mergeCell ref="AF27:AK27"/>
    <mergeCell ref="AL27:AQ27"/>
    <mergeCell ref="AR27:AT27"/>
    <mergeCell ref="AU27:BB27"/>
    <mergeCell ref="BC27:BI27"/>
    <mergeCell ref="BJ27:BL27"/>
    <mergeCell ref="D27:F27"/>
    <mergeCell ref="G27:N27"/>
    <mergeCell ref="O27:U27"/>
    <mergeCell ref="V27:X27"/>
    <mergeCell ref="Y27:AC27"/>
    <mergeCell ref="AD27:AE27"/>
    <mergeCell ref="AF28:AK28"/>
    <mergeCell ref="AL28:AQ28"/>
    <mergeCell ref="AR28:AT28"/>
    <mergeCell ref="AU28:BB28"/>
    <mergeCell ref="BC28:BI28"/>
    <mergeCell ref="BJ28:BL28"/>
    <mergeCell ref="D28:F28"/>
    <mergeCell ref="G28:N28"/>
    <mergeCell ref="O28:U28"/>
    <mergeCell ref="V28:X28"/>
    <mergeCell ref="Y28:AC28"/>
    <mergeCell ref="AD28:AE28"/>
    <mergeCell ref="AF29:AK29"/>
    <mergeCell ref="AL29:AQ29"/>
    <mergeCell ref="AR29:AT29"/>
    <mergeCell ref="AU29:BB29"/>
    <mergeCell ref="BC29:BI29"/>
    <mergeCell ref="BJ29:BL29"/>
    <mergeCell ref="D29:F29"/>
    <mergeCell ref="G29:N29"/>
    <mergeCell ref="O29:U29"/>
    <mergeCell ref="V29:X29"/>
    <mergeCell ref="Y29:AC29"/>
    <mergeCell ref="AD29:AE29"/>
    <mergeCell ref="AF30:AK30"/>
    <mergeCell ref="AL30:AQ30"/>
    <mergeCell ref="AR30:AT30"/>
    <mergeCell ref="AU30:BB30"/>
    <mergeCell ref="BC30:BI30"/>
    <mergeCell ref="BJ30:BL30"/>
    <mergeCell ref="D30:F30"/>
    <mergeCell ref="G30:N30"/>
    <mergeCell ref="O30:U30"/>
    <mergeCell ref="V30:X30"/>
    <mergeCell ref="Y30:AC30"/>
    <mergeCell ref="AD30:AE30"/>
    <mergeCell ref="AL33:AQ33"/>
    <mergeCell ref="AR33:AT33"/>
    <mergeCell ref="BH31:BI31"/>
    <mergeCell ref="BJ31:BL31"/>
    <mergeCell ref="T32:U32"/>
    <mergeCell ref="V32:X32"/>
    <mergeCell ref="AD32:AE32"/>
    <mergeCell ref="AF32:AK32"/>
    <mergeCell ref="AL32:AM32"/>
    <mergeCell ref="AN32:AO32"/>
    <mergeCell ref="AP32:AQ32"/>
    <mergeCell ref="BH32:BI32"/>
    <mergeCell ref="AF31:AK31"/>
    <mergeCell ref="AL31:AM31"/>
    <mergeCell ref="AN31:AO31"/>
    <mergeCell ref="AP31:AQ31"/>
    <mergeCell ref="AR31:BB32"/>
    <mergeCell ref="BC31:BG32"/>
    <mergeCell ref="T31:U31"/>
    <mergeCell ref="V31:X31"/>
    <mergeCell ref="Y31:AC32"/>
    <mergeCell ref="AD31:AE31"/>
    <mergeCell ref="BJ32:BL32"/>
    <mergeCell ref="D31:N32"/>
    <mergeCell ref="O31:S32"/>
    <mergeCell ref="AU33:BB33"/>
    <mergeCell ref="BC33:BI33"/>
    <mergeCell ref="BJ33:BL33"/>
    <mergeCell ref="D34:F34"/>
    <mergeCell ref="G34:N34"/>
    <mergeCell ref="O34:U34"/>
    <mergeCell ref="V34:X34"/>
    <mergeCell ref="Y34:AC34"/>
    <mergeCell ref="AD34:AE34"/>
    <mergeCell ref="AF34:AK34"/>
    <mergeCell ref="AL34:AQ34"/>
    <mergeCell ref="AR34:AT34"/>
    <mergeCell ref="AU34:BB34"/>
    <mergeCell ref="BC34:BI34"/>
    <mergeCell ref="BJ34:BL34"/>
    <mergeCell ref="D33:F33"/>
    <mergeCell ref="G33:N33"/>
    <mergeCell ref="O33:U33"/>
    <mergeCell ref="V33:X33"/>
    <mergeCell ref="Y33:AC33"/>
    <mergeCell ref="AD33:AE33"/>
    <mergeCell ref="AF33:AK33"/>
    <mergeCell ref="D35:F35"/>
    <mergeCell ref="G35:N35"/>
    <mergeCell ref="O35:U35"/>
    <mergeCell ref="V35:X35"/>
    <mergeCell ref="Y35:AC35"/>
    <mergeCell ref="BJ35:BL35"/>
    <mergeCell ref="D36:F36"/>
    <mergeCell ref="G36:N36"/>
    <mergeCell ref="O36:U36"/>
    <mergeCell ref="V36:X36"/>
    <mergeCell ref="Y36:AC36"/>
    <mergeCell ref="AD36:AE36"/>
    <mergeCell ref="AF36:AK36"/>
    <mergeCell ref="AL36:AQ36"/>
    <mergeCell ref="AR36:AT36"/>
    <mergeCell ref="AD35:AE35"/>
    <mergeCell ref="AF35:AK35"/>
    <mergeCell ref="AL35:AQ35"/>
    <mergeCell ref="AR35:AT35"/>
    <mergeCell ref="AU35:BB35"/>
    <mergeCell ref="BC35:BI35"/>
    <mergeCell ref="AU36:BB36"/>
    <mergeCell ref="BC36:BI36"/>
    <mergeCell ref="BJ36:BL36"/>
    <mergeCell ref="AU37:BB37"/>
    <mergeCell ref="BC37:BI37"/>
    <mergeCell ref="BJ37:BL37"/>
    <mergeCell ref="D38:F38"/>
    <mergeCell ref="G38:N38"/>
    <mergeCell ref="O38:U38"/>
    <mergeCell ref="V38:X38"/>
    <mergeCell ref="Y38:AC38"/>
    <mergeCell ref="BJ38:BL38"/>
    <mergeCell ref="AD38:AE38"/>
    <mergeCell ref="AF38:AK38"/>
    <mergeCell ref="AL38:AQ38"/>
    <mergeCell ref="AR38:AT38"/>
    <mergeCell ref="AU38:BB38"/>
    <mergeCell ref="BC38:BI38"/>
    <mergeCell ref="D37:F37"/>
    <mergeCell ref="G37:N37"/>
    <mergeCell ref="O37:U37"/>
    <mergeCell ref="V37:X37"/>
    <mergeCell ref="Y37:AC37"/>
    <mergeCell ref="AD37:AE37"/>
    <mergeCell ref="AF37:AK37"/>
    <mergeCell ref="AL37:AQ37"/>
    <mergeCell ref="AR37:AT37"/>
    <mergeCell ref="AU39:BB39"/>
    <mergeCell ref="BC39:BI39"/>
    <mergeCell ref="BJ39:BL39"/>
    <mergeCell ref="D40:F40"/>
    <mergeCell ref="G40:N40"/>
    <mergeCell ref="O40:U40"/>
    <mergeCell ref="V40:X40"/>
    <mergeCell ref="Y40:AC40"/>
    <mergeCell ref="AD40:AE40"/>
    <mergeCell ref="AF40:AK40"/>
    <mergeCell ref="AL40:AQ40"/>
    <mergeCell ref="AR40:AT40"/>
    <mergeCell ref="AU40:BB40"/>
    <mergeCell ref="BC40:BI40"/>
    <mergeCell ref="BJ40:BL40"/>
    <mergeCell ref="D39:F39"/>
    <mergeCell ref="G39:N39"/>
    <mergeCell ref="O39:U39"/>
    <mergeCell ref="V39:X39"/>
    <mergeCell ref="Y39:AC39"/>
    <mergeCell ref="AD39:AE39"/>
    <mergeCell ref="AF39:AK39"/>
    <mergeCell ref="AL39:AQ39"/>
    <mergeCell ref="AR39:AT39"/>
    <mergeCell ref="D41:F41"/>
    <mergeCell ref="G41:N41"/>
    <mergeCell ref="O41:U41"/>
    <mergeCell ref="V41:X41"/>
    <mergeCell ref="Y41:AC41"/>
    <mergeCell ref="BJ41:BL41"/>
    <mergeCell ref="D42:F42"/>
    <mergeCell ref="G42:N42"/>
    <mergeCell ref="O42:U42"/>
    <mergeCell ref="V42:X42"/>
    <mergeCell ref="Y42:AC42"/>
    <mergeCell ref="AD42:AE42"/>
    <mergeCell ref="AF42:AK42"/>
    <mergeCell ref="AL42:AQ42"/>
    <mergeCell ref="AR42:AT42"/>
    <mergeCell ref="AD41:AE41"/>
    <mergeCell ref="AF41:AK41"/>
    <mergeCell ref="AL41:AQ41"/>
    <mergeCell ref="AR41:AT41"/>
    <mergeCell ref="AU41:BB41"/>
    <mergeCell ref="BC41:BI41"/>
    <mergeCell ref="AU42:BB42"/>
    <mergeCell ref="BC42:BI42"/>
    <mergeCell ref="BJ42:BL42"/>
    <mergeCell ref="AU43:BB43"/>
    <mergeCell ref="BC43:BI43"/>
    <mergeCell ref="BJ43:BL43"/>
    <mergeCell ref="D44:F44"/>
    <mergeCell ref="G44:N44"/>
    <mergeCell ref="O44:U44"/>
    <mergeCell ref="V44:X44"/>
    <mergeCell ref="Y44:AC44"/>
    <mergeCell ref="BJ44:BL44"/>
    <mergeCell ref="AD44:AE44"/>
    <mergeCell ref="AF44:AK44"/>
    <mergeCell ref="AL44:AQ44"/>
    <mergeCell ref="AR44:AT44"/>
    <mergeCell ref="AU44:BB44"/>
    <mergeCell ref="BC44:BI44"/>
    <mergeCell ref="D43:F43"/>
    <mergeCell ref="G43:N43"/>
    <mergeCell ref="O43:U43"/>
    <mergeCell ref="V43:X43"/>
    <mergeCell ref="Y43:AC43"/>
    <mergeCell ref="AD43:AE43"/>
    <mergeCell ref="AF43:AK43"/>
    <mergeCell ref="AL43:AQ43"/>
    <mergeCell ref="AR43:AT43"/>
    <mergeCell ref="AU45:BB45"/>
    <mergeCell ref="BC45:BI45"/>
    <mergeCell ref="BJ45:BL45"/>
    <mergeCell ref="D46:F46"/>
    <mergeCell ref="G46:N46"/>
    <mergeCell ref="O46:U46"/>
    <mergeCell ref="V46:X46"/>
    <mergeCell ref="Y46:AC46"/>
    <mergeCell ref="AD46:AE46"/>
    <mergeCell ref="AF46:AK46"/>
    <mergeCell ref="AL46:AQ46"/>
    <mergeCell ref="AR46:AT46"/>
    <mergeCell ref="AU46:BB46"/>
    <mergeCell ref="BC46:BI46"/>
    <mergeCell ref="BJ46:BL46"/>
    <mergeCell ref="D45:F45"/>
    <mergeCell ref="G45:N45"/>
    <mergeCell ref="O45:U45"/>
    <mergeCell ref="V45:X45"/>
    <mergeCell ref="Y45:AC45"/>
    <mergeCell ref="AD45:AE45"/>
    <mergeCell ref="AF45:AK45"/>
    <mergeCell ref="AL45:AQ45"/>
    <mergeCell ref="AR45:AT45"/>
    <mergeCell ref="D47:F47"/>
    <mergeCell ref="G47:N47"/>
    <mergeCell ref="O47:U47"/>
    <mergeCell ref="V47:X47"/>
    <mergeCell ref="Y47:AC47"/>
    <mergeCell ref="AU48:BB48"/>
    <mergeCell ref="BC48:BI48"/>
    <mergeCell ref="BJ48:BL48"/>
    <mergeCell ref="BJ47:BL47"/>
    <mergeCell ref="D48:F48"/>
    <mergeCell ref="G48:N48"/>
    <mergeCell ref="O48:U48"/>
    <mergeCell ref="V48:X48"/>
    <mergeCell ref="Y48:AC48"/>
    <mergeCell ref="AD48:AE48"/>
    <mergeCell ref="AF48:AK48"/>
    <mergeCell ref="AL48:AQ48"/>
    <mergeCell ref="AR48:AT48"/>
    <mergeCell ref="AD47:AE47"/>
    <mergeCell ref="AF47:AK47"/>
    <mergeCell ref="AL47:AQ47"/>
    <mergeCell ref="AR47:AT47"/>
    <mergeCell ref="AU47:BB47"/>
    <mergeCell ref="BC47:BI47"/>
  </mergeCells>
  <phoneticPr fontId="2"/>
  <pageMargins left="0.59055118110236227" right="0.19685039370078741" top="0.39370078740157483" bottom="0.39370078740157483" header="0.31496062992125984" footer="0.31496062992125984"/>
  <pageSetup paperSize="9" scale="63" orientation="landscape" r:id="rId1"/>
  <headerFooter>
    <oddFooter>&amp;P / &amp;N ページ</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EAA02D9-5E8B-4421-88F3-618F71A3B36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61</vt:i4>
      </vt:variant>
      <vt:variant>
        <vt:lpstr>名前付き一覧</vt:lpstr>
      </vt:variant>
      <vt:variant>
        <vt:i4>53</vt:i4>
      </vt:variant>
    </vt:vector>
  </HeadingPairs>
  <TitlesOfParts>
    <vt:vector size="114" baseType="lpstr">
      <vt:lpstr>入力用</vt:lpstr>
      <vt:lpstr>一覧表</vt:lpstr>
      <vt:lpstr>1</vt:lpstr>
      <vt:lpstr>2</vt:lpstr>
      <vt:lpstr>3</vt:lpstr>
      <vt:lpstr>4</vt:lpstr>
      <vt:lpstr>5-1</vt:lpstr>
      <vt:lpstr>5-2</vt:lpstr>
      <vt:lpstr>6</vt:lpstr>
      <vt:lpstr>7</vt:lpstr>
      <vt:lpstr>10</vt:lpstr>
      <vt:lpstr>12</vt:lpstr>
      <vt:lpstr>15</vt:lpstr>
      <vt:lpstr>16</vt:lpstr>
      <vt:lpstr>18</vt:lpstr>
      <vt:lpstr>22</vt:lpstr>
      <vt:lpstr>23</vt:lpstr>
      <vt:lpstr>24</vt:lpstr>
      <vt:lpstr>25</vt:lpstr>
      <vt:lpstr>28</vt:lpstr>
      <vt:lpstr>32</vt:lpstr>
      <vt:lpstr>34</vt:lpstr>
      <vt:lpstr>35</vt:lpstr>
      <vt:lpstr>36</vt:lpstr>
      <vt:lpstr>37</vt:lpstr>
      <vt:lpstr>39</vt:lpstr>
      <vt:lpstr>40</vt:lpstr>
      <vt:lpstr>42</vt:lpstr>
      <vt:lpstr>44</vt:lpstr>
      <vt:lpstr>45</vt:lpstr>
      <vt:lpstr>46</vt:lpstr>
      <vt:lpstr>47</vt:lpstr>
      <vt:lpstr>48</vt:lpstr>
      <vt:lpstr>49</vt:lpstr>
      <vt:lpstr>50</vt:lpstr>
      <vt:lpstr>51</vt:lpstr>
      <vt:lpstr>52-1</vt:lpstr>
      <vt:lpstr>52-2</vt:lpstr>
      <vt:lpstr>53-1</vt:lpstr>
      <vt:lpstr>53-2</vt:lpstr>
      <vt:lpstr>54</vt:lpstr>
      <vt:lpstr>56</vt:lpstr>
      <vt:lpstr>57</vt:lpstr>
      <vt:lpstr>58</vt:lpstr>
      <vt:lpstr>62</vt:lpstr>
      <vt:lpstr>63</vt:lpstr>
      <vt:lpstr>64</vt:lpstr>
      <vt:lpstr>68</vt:lpstr>
      <vt:lpstr>69</vt:lpstr>
      <vt:lpstr>70</vt:lpstr>
      <vt:lpstr>71</vt:lpstr>
      <vt:lpstr>72</vt:lpstr>
      <vt:lpstr>リスト</vt:lpstr>
      <vt:lpstr>73</vt:lpstr>
      <vt:lpstr>74</vt:lpstr>
      <vt:lpstr>別表</vt:lpstr>
      <vt:lpstr>Sheet1</vt:lpstr>
      <vt:lpstr>Sheet2</vt:lpstr>
      <vt:lpstr>Sheet3</vt:lpstr>
      <vt:lpstr>【発注者使用】様式-1</vt:lpstr>
      <vt:lpstr>【発注者使用】様式-2</vt:lpstr>
      <vt:lpstr>'【発注者使用】様式-1'!Criteria</vt:lpstr>
      <vt:lpstr>'【発注者使用】様式-1'!Print_Area</vt:lpstr>
      <vt:lpstr>'12'!Print_Area</vt:lpstr>
      <vt:lpstr>'15'!Print_Area</vt:lpstr>
      <vt:lpstr>'16'!Print_Area</vt:lpstr>
      <vt:lpstr>'18'!Print_Area</vt:lpstr>
      <vt:lpstr>'2'!Print_Area</vt:lpstr>
      <vt:lpstr>'22'!Print_Area</vt:lpstr>
      <vt:lpstr>'23'!Print_Area</vt:lpstr>
      <vt:lpstr>'24'!Print_Area</vt:lpstr>
      <vt:lpstr>'25'!Print_Area</vt:lpstr>
      <vt:lpstr>'28'!Print_Area</vt:lpstr>
      <vt:lpstr>'3'!Print_Area</vt:lpstr>
      <vt:lpstr>'32'!Print_Area</vt:lpstr>
      <vt:lpstr>'34'!Print_Area</vt:lpstr>
      <vt:lpstr>'35'!Print_Area</vt:lpstr>
      <vt:lpstr>'37'!Print_Area</vt:lpstr>
      <vt:lpstr>'39'!Print_Area</vt:lpstr>
      <vt:lpstr>'4'!Print_Area</vt:lpstr>
      <vt:lpstr>'40'!Print_Area</vt:lpstr>
      <vt:lpstr>'42'!Print_Area</vt:lpstr>
      <vt:lpstr>'44'!Print_Area</vt:lpstr>
      <vt:lpstr>'45'!Print_Area</vt:lpstr>
      <vt:lpstr>'46'!Print_Area</vt:lpstr>
      <vt:lpstr>'47'!Print_Area</vt:lpstr>
      <vt:lpstr>'48'!Print_Area</vt:lpstr>
      <vt:lpstr>'50'!Print_Area</vt:lpstr>
      <vt:lpstr>'51'!Print_Area</vt:lpstr>
      <vt:lpstr>'5-1'!Print_Area</vt:lpstr>
      <vt:lpstr>'5-2'!Print_Area</vt:lpstr>
      <vt:lpstr>'52-1'!Print_Area</vt:lpstr>
      <vt:lpstr>'52-2'!Print_Area</vt:lpstr>
      <vt:lpstr>'53-1'!Print_Area</vt:lpstr>
      <vt:lpstr>'53-2'!Print_Area</vt:lpstr>
      <vt:lpstr>'54'!Print_Area</vt:lpstr>
      <vt:lpstr>'56'!Print_Area</vt:lpstr>
      <vt:lpstr>'57'!Print_Area</vt:lpstr>
      <vt:lpstr>'58'!Print_Area</vt:lpstr>
      <vt:lpstr>'6'!Print_Area</vt:lpstr>
      <vt:lpstr>'62'!Print_Area</vt:lpstr>
      <vt:lpstr>'63'!Print_Area</vt:lpstr>
      <vt:lpstr>'64'!Print_Area</vt:lpstr>
      <vt:lpstr>'68'!Print_Area</vt:lpstr>
      <vt:lpstr>'69'!Print_Area</vt:lpstr>
      <vt:lpstr>'7'!Print_Area</vt:lpstr>
      <vt:lpstr>'70'!Print_Area</vt:lpstr>
      <vt:lpstr>'71'!Print_Area</vt:lpstr>
      <vt:lpstr>'72'!Print_Area</vt:lpstr>
      <vt:lpstr>'73'!Print_Area</vt:lpstr>
      <vt:lpstr>'74'!Print_Area</vt:lpstr>
      <vt:lpstr>別表!Print_Area</vt:lpstr>
      <vt:lpstr>'【発注者使用】様式-1'!Print_Titles</vt:lpstr>
      <vt:lpstr>祝日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飯山 巧</cp:lastModifiedBy>
  <cp:lastPrinted>2026-10-09T02:33:04Z</cp:lastPrinted>
  <dcterms:created xsi:type="dcterms:W3CDTF">2021-11-18T04:08:35Z</dcterms:created>
  <dcterms:modified xsi:type="dcterms:W3CDTF">2026-10-09T02:51:11Z</dcterms:modified>
</cp:coreProperties>
</file>