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4374\Desktop\財務書類\20210219時点\"/>
    </mc:Choice>
  </mc:AlternateContent>
  <bookViews>
    <workbookView xWindow="0" yWindow="0" windowWidth="20490" windowHeight="751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6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<sst xmlns="http://schemas.openxmlformats.org/spreadsheetml/2006/main" count="479" uniqueCount="347">
  <si>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</si>
  <si>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</si>
  <si>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</si>
  <si>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</si>
  <si>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</si>
  <si>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</si>
  <si>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</si>
  <si>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</si>
  <si>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</si>
  <si>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</si>
  <si>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</si>
  <si>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</si>
  <si>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</si>
  <si>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</si>
  <si>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</si>
  <si>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</si>
  <si>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</si>
  <si>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</si>
  <si>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</si>
  <si>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</si>
  <si>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</si>
  <si>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</si>
  <si>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</si>
  <si>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</si>
  <si>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</si>
  <si>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</si>
  <si>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</si>
  <si>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</si>
  <si>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</si>
  <si>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</si>
  <si>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</si>
  <si>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</si>
  <si>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</si>
  <si>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</si>
  <si>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</si>
  <si>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</si>
  <si>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</si>
  <si>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</si>
  <si>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</si>
  <si>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</si>
  <si>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</si>
  <si>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</si>
  <si>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</si>
  <si>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</si>
  <si>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</si>
  <si>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</si>
  <si>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</si>
  <si>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</si>
  <si>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</si>
  <si>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</si>
  <si>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</si>
  <si>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</si>
  <si>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</si>
  <si>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</si>
  <si>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</si>
  <si>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</si>
  <si>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</si>
  <si>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</si>
  <si>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</si>
  <si>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</si>
  <si>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</si>
  <si>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</si>
  <si>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</si>
  <si>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</si>
  <si>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</si>
  <si>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</si>
  <si>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</si>
  <si>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</si>
  <si>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</si>
  <si>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</si>
  <si>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</si>
  <si>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</si>
  <si>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</si>
  <si>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</si>
  <si>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</si>
  <si>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</si>
  <si>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</si>
  <si>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</si>
  <si>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</si>
  <si>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</si>
  <si>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</si>
  <si>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</si>
  <si>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</si>
  <si>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</si>
  <si>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</si>
  <si>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</si>
  <si>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</si>
  <si>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</si>
  <si>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</si>
  <si>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</si>
  <si>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</si>
  <si>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</si>
  <si>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</si>
  <si>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</si>
  <si>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</si>
  <si>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</si>
  <si>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</si>
  <si>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</si>
  <si>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</si>
  <si>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</si>
  <si>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</si>
  <si>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</si>
  <si>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</si>
  <si>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</si>
  <si>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</si>
  <si>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</si>
  <si>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</si>
  <si>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</si>
  <si>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</si>
  <si>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</si>
  <si>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</si>
  <si>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</si>
  <si>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</si>
  <si>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</si>
  <si>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</si>
  <si>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</si>
  <si>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</si>
  <si>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</si>
  <si>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</si>
  <si>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</si>
  <si>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</si>
  <si>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</si>
  <si>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</si>
  <si>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</si>
  <si>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</si>
  <si>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</si>
  <si>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</si>
  <si>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</si>
  <si>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</si>
  <si>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</si>
  <si>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</si>
  <si>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</si>
  <si>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</si>
  <si>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</si>
  <si>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</si>
  <si>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</si>
  <si>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</si>
  <si>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</si>
  <si>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</si>
  <si>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</si>
  <si>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</si>
  <si>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</si>
  <si>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</si>
  <si>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</si>
  <si>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</si>
  <si>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</si>
  <si>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</si>
  <si>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</si>
  <si>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</si>
  <si>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</si>
  <si>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</si>
  <si>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</si>
  <si>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</si>
  <si>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</si>
  <si>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</si>
  <si>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</si>
  <si>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</si>
  <si>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</si>
  <si>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</si>
  <si>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</si>
  <si>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</si>
  <si>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</si>
  <si>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</si>
  <si>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</si>
  <si>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</si>
  <si>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</si>
  <si>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</si>
  <si>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</si>
  <si>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</si>
  <si>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</si>
  <si>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</si>
  <si>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</si>
  <si>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</si>
  <si>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</si>
  <si>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</si>
  <si>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</si>
  <si>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</si>
  <si>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</si>
  <si>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</si>
  <si>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</si>
  <si>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</si>
  <si>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</si>
  <si>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</si>
  <si>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</si>
  <si>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</si>
  <si>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</si>
  <si>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</si>
  <si>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</si>
  <si>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</si>
  <si>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</si>
  <si>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</si>
  <si>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</si>
  <si>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</si>
  <si>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</si>
  <si>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</si>
  <si>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</si>
  <si>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</si>
  <si>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</si>
  <si>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</si>
  <si>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</si>
  <si>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</si>
  <si>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</si>
  <si>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</si>
  <si>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</si>
  <si>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</si>
  <si>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</si>
  <si>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</si>
  <si>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</si>
  <si>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</si>
  <si>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</si>
  <si>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</si>
  <si>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</si>
  <si>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</si>
  <si>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</si>
  <si>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</si>
  <si>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</si>
  <si>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</si>
  <si>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</si>
  <si>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</si>
  <si>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</si>
  <si>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</si>
  <si>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</si>
  <si>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</si>
  <si>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</si>
  <si>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</si>
  <si>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</si>
  <si>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</si>
  <si>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</si>
  <si>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</si>
  <si>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</si>
  <si>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</si>
  <si>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</si>
  <si>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</si>
  <si>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</si>
  <si>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</si>
  <si>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</si>
  <si>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</si>
  <si>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</si>
  <si>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</si>
  <si>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</si>
  <si>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</si>
  <si>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</si>
  <si>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</si>
  <si>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</si>
  <si>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</si>
  <si>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</si>
  <si>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</si>
  <si>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</si>
  <si>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</si>
  <si>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</si>
  <si>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</si>
  <si>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</si>
  <si>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</si>
  <si>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</si>
  <si>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</si>
  <si>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</si>
  <si>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</si>
  <si>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</si>
  <si>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</si>
  <si>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</si>
  <si>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</si>
  <si>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</si>
  <si>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</si>
  <si>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</si>
  <si>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</si>
  <si>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</si>
  <si>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</si>
  <si>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</si>
  <si>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</si>
  <si>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</si>
  <si>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</si>
  <si>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</si>
  <si>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</si>
  <si>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</si>
  <si>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</si>
  <si>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</si>
  <si>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</si>
  <si>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</si>
  <si>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</si>
  <si>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</si>
  <si>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</si>
  <si>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</si>
  <si>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</si>
  <si>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</si>
  <si>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</si>
  <si>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</si>
  <si>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</si>
  <si>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</si>
  <si>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</si>
  <si>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</si>
  <si>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</si>
  <si>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</si>
  <si>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</si>
  <si>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</si>
  <si>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</si>
  <si>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</si>
  <si>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</si>
  <si>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</si>
  <si>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</si>
  <si>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</si>
  <si>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</si>
  <si>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</si>
  <si>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</si>
  <si>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</si>
  <si>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</si>
  <si>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</si>
  <si>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</si>
  <si>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</si>
  <si>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</si>
  <si>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</si>
  <si>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</si>
  <si>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</si>
  <si>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</si>
  <si>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</si>
  <si>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</si>
  <si>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</si>
  <si>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</si>
  <si>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</si>
  <si>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</si>
  <si>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</si>
  <si>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</si>
  <si>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</si>
  <si>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</si>
  <si>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</si>
  <si>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</si>
  <si>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</si>
  <si>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</si>
  <si>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</si>
  <si>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</si>
  <si>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</si>
  <si>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</si>
  <si>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</si>
  <si>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</si>
  <si>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</si>
  <si>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</si>
  <si>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</si>
  <si>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</si>
  <si>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</si>
  <si>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</si>
  <si>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</si>
  <si>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</si>
  <si>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</si>
  <si>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自　平成３１年４月１日</t>
    <phoneticPr fontId="11"/>
  </si>
  <si>
    <t>資金収支計算書</t>
  </si>
  <si>
    <t>-</t>
    <phoneticPr fontId="11"/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</si>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</sst>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AG11" sqref="AG1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345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346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34" t="s">
        <v>0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316</v>
      </c>
      <c r="Q5" s="241"/>
      <c r="R5" s="235" t="s">
        <v>0</v>
      </c>
      <c r="S5" s="235"/>
      <c r="T5" s="235"/>
      <c r="U5" s="235"/>
      <c r="V5" s="235"/>
      <c r="W5" s="235"/>
      <c r="X5" s="235"/>
      <c r="Y5" s="235"/>
      <c r="Z5" s="240" t="s">
        <v>316</v>
      </c>
      <c r="AA5" s="241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C6" s="223"/>
      <c r="AD6" s="2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3365828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1759599</v>
      </c>
      <c r="AA7" s="27"/>
      <c r="AC7" s="223"/>
      <c r="AD7" s="223">
        <f>IF(AND(AD8="-",AD36="-",AD39="-"),"-",SUM(AD8,AD36,AD39))</f>
        <v>3365828415880</v>
      </c>
      <c r="AE7" s="9">
        <f>IF(COUNTIF(AE8:AE12,"-")=COUNTA(AE8:AE12),"-",SUM(AE8:AE12))</f>
        <v>1759599301976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3101070</v>
      </c>
      <c r="Q8" s="26" t="s">
        <v>340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1531525</v>
      </c>
      <c r="AA8" s="27"/>
      <c r="AC8" s="223"/>
      <c r="AD8" s="223">
        <f>IF(AND(AD9="-",AD25="-",COUNTIF(AD34:AD35,"-")=COUNTA(AD34:AD35)),"-",SUM(AD9,AD25,AD34:AD35))</f>
        <v>3101070071159</v>
      </c>
      <c r="AE8" s="9">
        <v>1531525248000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375163</v>
      </c>
      <c r="Q9" s="26" t="s">
        <v>340</v>
      </c>
      <c r="R9" s="19"/>
      <c r="S9" s="19"/>
      <c r="T9" s="19" t="s">
        <v>104</v>
      </c>
      <c r="U9" s="19"/>
      <c r="V9" s="19"/>
      <c r="W9" s="19"/>
      <c r="X9" s="19"/>
      <c r="Y9" s="18"/>
      <c r="Z9" s="25">
        <v>1788</v>
      </c>
      <c r="AA9" s="27"/>
      <c r="AC9" s="223"/>
      <c r="AD9" s="223">
        <f>IF(COUNTIF(AD10:AD24,"-")=COUNTA(AD10:AD24),"-",SUM(AD10:AD24))</f>
        <v>375163346659</v>
      </c>
      <c r="AE9" s="9">
        <v>1787864000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127442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214125</v>
      </c>
      <c r="AA10" s="27"/>
      <c r="AC10" s="223"/>
      <c r="AD10" s="223">
        <v>127441859641</v>
      </c>
      <c r="AE10" s="9">
        <v>214124579000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6361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9860</v>
      </c>
      <c r="AA11" s="27"/>
      <c r="AC11" s="223"/>
      <c r="AD11" s="223">
        <v>6360688164</v>
      </c>
      <c r="AE11" s="9">
        <v>9860469000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556130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2301</v>
      </c>
      <c r="AA12" s="27"/>
      <c r="AC12" s="223"/>
      <c r="AD12" s="223">
        <v>556129644912</v>
      </c>
      <c r="AE12" s="9">
        <v>2301141976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-331206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197790</v>
      </c>
      <c r="AA13" s="27" t="s">
        <v>340</v>
      </c>
      <c r="AC13" s="223"/>
      <c r="AD13" s="223">
        <v>-331206039706</v>
      </c>
      <c r="AE13" s="9">
        <f>IF(COUNTIF(AE14:AE21,"-")=COUNTA(AE14:AE21),"-",SUM(AE14:AE21))</f>
        <v>197790193038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31826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175935</v>
      </c>
      <c r="AA14" s="27"/>
      <c r="AC14" s="223"/>
      <c r="AD14" s="223">
        <v>31825795027</v>
      </c>
      <c r="AE14" s="9">
        <v>175934535000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-23119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601</v>
      </c>
      <c r="AA15" s="27"/>
      <c r="AC15" s="223"/>
      <c r="AD15" s="223">
        <v>-23118691372</v>
      </c>
      <c r="AE15" s="9">
        <v>600523000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6273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>
        <v>0</v>
      </c>
      <c r="AA16" s="27"/>
      <c r="AC16" s="223"/>
      <c r="AD16" s="223">
        <v>6272673000</v>
      </c>
      <c r="AE16" s="9">
        <v>0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-4207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0</v>
      </c>
      <c r="AA17" s="27"/>
      <c r="AC17" s="223"/>
      <c r="AD17" s="223">
        <v>-4207175616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3969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>
        <v>0</v>
      </c>
      <c r="AA18" s="27"/>
      <c r="AC18" s="223"/>
      <c r="AD18" s="223">
        <v>3969460026</v>
      </c>
      <c r="AE18" s="9">
        <v>0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-2281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17081</v>
      </c>
      <c r="AA19" s="27"/>
      <c r="AC19" s="223"/>
      <c r="AD19" s="223">
        <v>-2280779523</v>
      </c>
      <c r="AE19" s="9">
        <v>17081332000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3602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2976</v>
      </c>
      <c r="AA20" s="27"/>
      <c r="AC20" s="223"/>
      <c r="AD20" s="223">
        <v>3601562466</v>
      </c>
      <c r="AE20" s="9">
        <v>2975956516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-1621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1198</v>
      </c>
      <c r="AA21" s="27"/>
      <c r="AC21" s="223"/>
      <c r="AD21" s="223">
        <v>-1621368525</v>
      </c>
      <c r="AE21" s="9">
        <v>1197846522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106</v>
      </c>
      <c r="Q22" s="26"/>
      <c r="R22" s="224" t="s">
        <v>99</v>
      </c>
      <c r="S22" s="225"/>
      <c r="T22" s="225"/>
      <c r="U22" s="225"/>
      <c r="V22" s="225"/>
      <c r="W22" s="225"/>
      <c r="X22" s="225"/>
      <c r="Y22" s="225"/>
      <c r="Z22" s="30">
        <v>1957389</v>
      </c>
      <c r="AA22" s="31"/>
      <c r="AC22" s="223"/>
      <c r="AD22" s="223">
        <v>106262917</v>
      </c>
      <c r="AE22" s="9">
        <f>IF(AND(AE7="-",AE13="-"),"-",SUM(AE7,AE13))</f>
        <v>1957389495014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-62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C23" s="223"/>
      <c r="AD23" s="223">
        <v>-62390949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1952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3409850</v>
      </c>
      <c r="AA24" s="27"/>
      <c r="AC24" s="223"/>
      <c r="AD24" s="223">
        <v>1951846197</v>
      </c>
      <c r="AE24" s="9">
        <v>3409849507047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2713356</v>
      </c>
      <c r="Q25" s="26" t="s">
        <v>340</v>
      </c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-1921172</v>
      </c>
      <c r="AA25" s="27"/>
      <c r="AC25" s="223"/>
      <c r="AD25" s="223">
        <f>IF(COUNTIF(AD26:AD33,"-")=COUNTA(AD26:AD33),"-",SUM(AD26:AD33))</f>
        <v>2713355644231</v>
      </c>
      <c r="AE25" s="9">
        <v>-1921172222195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320114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C26" s="223"/>
      <c r="AD26" s="223">
        <v>320114072379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6033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C27" s="223"/>
      <c r="AD27" s="223">
        <v>6032872201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-3704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C28" s="223"/>
      <c r="AD28" s="223">
        <v>-3703914861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5446816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C29" s="223"/>
      <c r="AD29" s="223">
        <v>5446816265056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-3205980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C30" s="223"/>
      <c r="AD30" s="223">
        <v>-3205980309153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1785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C31" s="223"/>
      <c r="AD31" s="223">
        <v>1784912692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-1275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C32" s="223"/>
      <c r="AD32" s="223">
        <v>-1274535710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149566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C33" s="223"/>
      <c r="AD33" s="223">
        <v>149566281627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43806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C34" s="223"/>
      <c r="AD34" s="223">
        <v>43806118480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-31255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C35" s="223"/>
      <c r="AD35" s="223">
        <v>-31255038211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2590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C36" s="223"/>
      <c r="AD36" s="223">
        <f>IF(COUNTIF(AD37:AD38,"-")=COUNTA(AD37:AD38),"-",SUM(AD37:AD38))</f>
        <v>2590296723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527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C37" s="223"/>
      <c r="AD37" s="223">
        <v>527426611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2063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C38" s="223"/>
      <c r="AD38" s="223">
        <v>2062870112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262168</v>
      </c>
      <c r="Q39" s="26" t="s">
        <v>340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C39" s="223"/>
      <c r="AD39" s="223">
        <f>IF(COUNTIF(AD40:AD51,"-")=COUNTA(AD40:AD51),"-",SUM(AD40,AD44:AD47,AD50:AD51))</f>
        <v>262168047998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54108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C40" s="223"/>
      <c r="AD40" s="223">
        <f>IF(COUNTIF(AD41:AD43,"-")=COUNTA(AD41:AD43),"-",SUM(AD41:AD43))</f>
        <v>54107729932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1509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C41" s="223"/>
      <c r="AD41" s="223">
        <v>1508500000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52599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C42" s="223"/>
      <c r="AD42" s="223">
        <v>52599229932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C43" s="223"/>
      <c r="AD43" s="223">
        <v>0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-494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C44" s="223"/>
      <c r="AD44" s="223">
        <v>-493607291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4113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C45" s="223"/>
      <c r="AD45" s="223">
        <v>4112525318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61771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C46" s="223"/>
      <c r="AD46" s="223">
        <v>61771447176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143012</v>
      </c>
      <c r="Q47" s="26" t="s">
        <v>340</v>
      </c>
      <c r="R47" s="38"/>
      <c r="S47" s="38"/>
      <c r="T47" s="38"/>
      <c r="U47" s="38"/>
      <c r="V47" s="38"/>
      <c r="W47" s="38"/>
      <c r="X47" s="38"/>
      <c r="Y47" s="38"/>
      <c r="Z47" s="21"/>
      <c r="AA47" s="39"/>
      <c r="AC47" s="223"/>
      <c r="AD47" s="223">
        <f>IF(COUNTIF(AD48:AD49,"-")=COUNTA(AD48:AD49),"-",SUM(AD48:AD49))</f>
        <v>143011603641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98557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C48" s="223"/>
      <c r="AD48" s="223">
        <v>98557288783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44454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C49" s="223"/>
      <c r="AD49" s="223">
        <v>44454314858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C50" s="223"/>
      <c r="AD50" s="223">
        <v>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-342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C51" s="223"/>
      <c r="AD51" s="223">
        <v>-341650778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80238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C52" s="223"/>
      <c r="AD52" s="223">
        <f>IF(COUNTIF(AD53:AD61,"-")=COUNTA(AD53:AD61),"-",SUM(AD53:AD56,AD59:AD61))</f>
        <v>80238363986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35549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C53" s="223"/>
      <c r="AD53" s="223">
        <v>35549249592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690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C54" s="223"/>
      <c r="AD54" s="223">
        <v>690071186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1759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C55" s="223"/>
      <c r="AD55" s="223">
        <v>1758957033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42262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C56" s="223"/>
      <c r="AD56" s="223">
        <f>IF(COUNTIF(AD57:AD58,"-")=COUNTA(AD57:AD58),"-",SUM(AD57:AD58))</f>
        <v>42262134134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17557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C57" s="223"/>
      <c r="AD57" s="223">
        <v>17557134134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24705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C58" s="223"/>
      <c r="AD58" s="223">
        <v>24705000000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C59" s="223"/>
      <c r="AD59" s="223">
        <v>0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C60" s="223"/>
      <c r="AD60" s="223">
        <v>0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-22</v>
      </c>
      <c r="Q61" s="26"/>
      <c r="R61" s="228" t="s">
        <v>127</v>
      </c>
      <c r="S61" s="229"/>
      <c r="T61" s="229"/>
      <c r="U61" s="229"/>
      <c r="V61" s="229"/>
      <c r="W61" s="229"/>
      <c r="X61" s="229"/>
      <c r="Y61" s="230"/>
      <c r="Z61" s="40">
        <v>1488677</v>
      </c>
      <c r="AA61" s="41" t="s">
        <v>340</v>
      </c>
      <c r="AC61" s="223"/>
      <c r="AD61" s="223">
        <v>-22047959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1" t="s">
        <v>2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3446067</v>
      </c>
      <c r="Q62" s="43" t="s">
        <v>340</v>
      </c>
      <c r="R62" s="234" t="s">
        <v>322</v>
      </c>
      <c r="S62" s="235"/>
      <c r="T62" s="235"/>
      <c r="U62" s="235"/>
      <c r="V62" s="235"/>
      <c r="W62" s="235"/>
      <c r="X62" s="235"/>
      <c r="Y62" s="236"/>
      <c r="Z62" s="42">
        <v>3446067</v>
      </c>
      <c r="AA62" s="44" t="s">
        <v>340</v>
      </c>
      <c r="AC62" s="223"/>
      <c r="AD62" s="223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C63" s="223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C64" s="223"/>
    </row>
    <row r="65" spans="29:29" ht="14.65" customHeight="1" x14ac:dyDescent="0.15">
      <c r="AC65" s="223"/>
    </row>
    <row r="66" spans="29:29" ht="14.65" customHeight="1" x14ac:dyDescent="0.15">
      <c r="AC66" s="223"/>
    </row>
    <row r="67" spans="29:29" ht="14.65" customHeight="1" x14ac:dyDescent="0.15">
      <c r="AC67" s="223"/>
    </row>
    <row r="68" spans="29:29" ht="14.65" customHeight="1" x14ac:dyDescent="0.15">
      <c r="AC68" s="223"/>
    </row>
    <row r="69" spans="29:29" ht="14.65" customHeight="1" x14ac:dyDescent="0.15">
      <c r="AC69" s="223"/>
    </row>
    <row r="70" spans="29:29" ht="16.5" customHeight="1" x14ac:dyDescent="0.15">
      <c r="AC70" s="223"/>
    </row>
    <row r="71" spans="29:29" ht="14.65" customHeight="1" x14ac:dyDescent="0.15">
      <c r="AC71" s="223"/>
    </row>
    <row r="72" spans="29:29" ht="9.75" customHeight="1" x14ac:dyDescent="0.15"/>
    <row r="73" spans="29:29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43"/>
  <sheetViews>
    <sheetView topLeftCell="B10" zoomScale="85" zoomScaleNormal="85" zoomScaleSheetLayoutView="100" workbookViewId="0">
      <selection activeCell="V12" sqref="V1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2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29" ht="24" x14ac:dyDescent="0.2">
      <c r="C2" s="242" t="s">
        <v>334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29" ht="17.25" x14ac:dyDescent="0.2">
      <c r="C3" s="243" t="s">
        <v>335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29" ht="17.25" x14ac:dyDescent="0.2">
      <c r="C4" s="243" t="s">
        <v>336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2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29" ht="18" thickBot="1" x14ac:dyDescent="0.25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2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698867</v>
      </c>
      <c r="O7" s="58" t="s">
        <v>340</v>
      </c>
      <c r="P7" s="59"/>
      <c r="R7" s="6">
        <f>IF(AND(R8="-",R23="-"),"-",SUM(R8,R23))</f>
        <v>698867093174</v>
      </c>
      <c r="AC7" s="217"/>
    </row>
    <row r="8" spans="1:2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405474</v>
      </c>
      <c r="O8" s="60" t="s">
        <v>340</v>
      </c>
      <c r="P8" s="59"/>
      <c r="R8" s="6">
        <f>IF(COUNTIF(R9:R22,"-")=COUNTA(R9:R22),"-",SUM(R9,R14,R19))</f>
        <v>405474303486</v>
      </c>
      <c r="AC8" s="217"/>
    </row>
    <row r="9" spans="1:2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226594</v>
      </c>
      <c r="O9" s="60" t="s">
        <v>340</v>
      </c>
      <c r="P9" s="59"/>
      <c r="R9" s="6">
        <f>IF(COUNTIF(R10:R13,"-")=COUNTA(R10:R13),"-",SUM(R10:R13))</f>
        <v>226593955241</v>
      </c>
      <c r="AC9" s="217"/>
    </row>
    <row r="10" spans="1:2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191064</v>
      </c>
      <c r="O10" s="60"/>
      <c r="P10" s="59"/>
      <c r="R10" s="6">
        <v>191063501078</v>
      </c>
      <c r="AC10" s="217"/>
    </row>
    <row r="11" spans="1:2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17081</v>
      </c>
      <c r="O11" s="60"/>
      <c r="P11" s="59"/>
      <c r="R11" s="6">
        <v>17081332000</v>
      </c>
      <c r="AC11" s="217"/>
    </row>
    <row r="12" spans="1:2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14575</v>
      </c>
      <c r="O12" s="60"/>
      <c r="P12" s="59"/>
      <c r="R12" s="6">
        <v>14574539689</v>
      </c>
      <c r="AC12" s="217"/>
    </row>
    <row r="13" spans="1:2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3875</v>
      </c>
      <c r="O13" s="60"/>
      <c r="P13" s="59"/>
      <c r="R13" s="6">
        <v>3874582474</v>
      </c>
      <c r="AC13" s="217"/>
    </row>
    <row r="14" spans="1:2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163689</v>
      </c>
      <c r="O14" s="60"/>
      <c r="P14" s="59"/>
      <c r="R14" s="6">
        <f>IF(COUNTIF(R15:R18,"-")=COUNTA(R15:R18),"-",SUM(R15:R18))</f>
        <v>163688667335</v>
      </c>
      <c r="AC14" s="217"/>
    </row>
    <row r="15" spans="1:2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32918</v>
      </c>
      <c r="O15" s="60"/>
      <c r="P15" s="59"/>
      <c r="R15" s="6">
        <v>32917690869</v>
      </c>
      <c r="AC15" s="217"/>
    </row>
    <row r="16" spans="1:2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8505</v>
      </c>
      <c r="O16" s="60"/>
      <c r="P16" s="59"/>
      <c r="R16" s="6">
        <v>8504903175</v>
      </c>
      <c r="AC16" s="217"/>
    </row>
    <row r="17" spans="1:2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122266</v>
      </c>
      <c r="O17" s="60"/>
      <c r="P17" s="59"/>
      <c r="R17" s="6">
        <v>122266073291</v>
      </c>
      <c r="AC17" s="217"/>
    </row>
    <row r="18" spans="1:2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337</v>
      </c>
      <c r="O18" s="60"/>
      <c r="P18" s="59"/>
      <c r="R18" s="6" t="s">
        <v>11</v>
      </c>
      <c r="AC18" s="217"/>
    </row>
    <row r="19" spans="1:2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15192</v>
      </c>
      <c r="O19" s="60"/>
      <c r="P19" s="59"/>
      <c r="R19" s="6">
        <f>IF(COUNTIF(R20:R22,"-")=COUNTA(R20:R22),"-",SUM(R20:R22))</f>
        <v>15191680910</v>
      </c>
      <c r="AC19" s="217"/>
    </row>
    <row r="20" spans="1:2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11219</v>
      </c>
      <c r="O20" s="60"/>
      <c r="P20" s="59"/>
      <c r="R20" s="6">
        <v>11218610049</v>
      </c>
      <c r="AC20" s="217"/>
    </row>
    <row r="21" spans="1:2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 t="s">
        <v>338</v>
      </c>
      <c r="O21" s="60"/>
      <c r="P21" s="59"/>
      <c r="R21" s="6" t="s">
        <v>11</v>
      </c>
      <c r="AC21" s="217"/>
    </row>
    <row r="22" spans="1:2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3973</v>
      </c>
      <c r="O22" s="60"/>
      <c r="P22" s="59"/>
      <c r="R22" s="6">
        <v>3973070861</v>
      </c>
      <c r="AC22" s="217"/>
    </row>
    <row r="23" spans="1:2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293393</v>
      </c>
      <c r="O23" s="60"/>
      <c r="P23" s="59"/>
      <c r="R23" s="6">
        <f>IF(COUNTIF(R24:R27,"-")=COUNTA(R24:R27),"-",SUM(R24:R27))</f>
        <v>293392789688</v>
      </c>
      <c r="AC23" s="217"/>
    </row>
    <row r="24" spans="1:2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219370</v>
      </c>
      <c r="O24" s="60"/>
      <c r="P24" s="59"/>
      <c r="R24" s="6">
        <v>219369656927</v>
      </c>
      <c r="AC24" s="217"/>
    </row>
    <row r="25" spans="1:2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26889</v>
      </c>
      <c r="O25" s="60"/>
      <c r="P25" s="59"/>
      <c r="R25" s="6">
        <v>26889032200</v>
      </c>
      <c r="AC25" s="217"/>
    </row>
    <row r="26" spans="1:2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12718</v>
      </c>
      <c r="O26" s="60"/>
      <c r="P26" s="59"/>
      <c r="R26" s="6">
        <v>12718434592</v>
      </c>
      <c r="AC26" s="217"/>
    </row>
    <row r="27" spans="1:2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34416</v>
      </c>
      <c r="O27" s="60"/>
      <c r="P27" s="59"/>
      <c r="R27" s="6">
        <v>34415665969</v>
      </c>
      <c r="AC27" s="217"/>
    </row>
    <row r="28" spans="1:2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24738</v>
      </c>
      <c r="O28" s="60" t="s">
        <v>340</v>
      </c>
      <c r="P28" s="59"/>
      <c r="R28" s="6">
        <f>IF(COUNTIF(R29:R30,"-")=COUNTA(R29:R30),"-",SUM(R29:R30))</f>
        <v>24738135103</v>
      </c>
      <c r="AC28" s="217"/>
    </row>
    <row r="29" spans="1:2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11724</v>
      </c>
      <c r="O29" s="60"/>
      <c r="P29" s="59"/>
      <c r="R29" s="6">
        <v>11723553606</v>
      </c>
      <c r="AC29" s="217"/>
    </row>
    <row r="30" spans="1:2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13015</v>
      </c>
      <c r="O30" s="60"/>
      <c r="P30" s="59"/>
      <c r="R30" s="6">
        <v>13014581497</v>
      </c>
      <c r="AC30" s="217"/>
    </row>
    <row r="31" spans="1:2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-674129</v>
      </c>
      <c r="O31" s="66"/>
      <c r="P31" s="59"/>
      <c r="R31" s="6">
        <f>IF(COUNTIF(R7:R28,"-")=COUNTA(R7:R28),"-",SUM(R28)-SUM(R7))</f>
        <v>-674128958071</v>
      </c>
      <c r="AC31" s="217"/>
    </row>
    <row r="32" spans="1:2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8854</v>
      </c>
      <c r="O32" s="58" t="s">
        <v>340</v>
      </c>
      <c r="P32" s="59"/>
      <c r="R32" s="6">
        <f>IF(COUNTIF(R33:R37,"-")=COUNTA(R33:R37),"-",SUM(R33:R37))</f>
        <v>8854063207</v>
      </c>
      <c r="AC32" s="217"/>
    </row>
    <row r="33" spans="1:2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7850</v>
      </c>
      <c r="O33" s="60"/>
      <c r="P33" s="59"/>
      <c r="R33" s="6">
        <v>7849736149</v>
      </c>
      <c r="AC33" s="217"/>
    </row>
    <row r="34" spans="1:2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980</v>
      </c>
      <c r="O34" s="60"/>
      <c r="P34" s="59"/>
      <c r="R34" s="6">
        <v>979803232</v>
      </c>
      <c r="AC34" s="217"/>
    </row>
    <row r="35" spans="1:29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>
        <v>10</v>
      </c>
      <c r="O35" s="60"/>
      <c r="P35" s="59"/>
      <c r="R35" s="6">
        <v>9612525</v>
      </c>
      <c r="AC35" s="217"/>
    </row>
    <row r="36" spans="1:29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339</v>
      </c>
      <c r="O36" s="60"/>
      <c r="P36" s="59"/>
      <c r="R36" s="6" t="s">
        <v>11</v>
      </c>
      <c r="AC36" s="217"/>
    </row>
    <row r="37" spans="1:29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15</v>
      </c>
      <c r="O37" s="60"/>
      <c r="P37" s="59"/>
      <c r="R37" s="6">
        <v>14911301</v>
      </c>
      <c r="AC37" s="217"/>
    </row>
    <row r="38" spans="1:29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1449</v>
      </c>
      <c r="O38" s="58"/>
      <c r="P38" s="59"/>
      <c r="R38" s="6">
        <f>IF(COUNTIF(R39:R40,"-")=COUNTA(R39:R40),"-",SUM(R39:R40))</f>
        <v>1449278368</v>
      </c>
      <c r="AC38" s="217"/>
    </row>
    <row r="39" spans="1:29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1449</v>
      </c>
      <c r="O39" s="60"/>
      <c r="P39" s="59"/>
      <c r="R39" s="6">
        <v>1449278368</v>
      </c>
      <c r="AC39" s="217"/>
    </row>
    <row r="40" spans="1:29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 t="s">
        <v>339</v>
      </c>
      <c r="O40" s="60"/>
      <c r="P40" s="59"/>
      <c r="R40" s="6" t="s">
        <v>11</v>
      </c>
      <c r="AC40" s="217"/>
    </row>
    <row r="41" spans="1:29" ht="14.25" thickBot="1" x14ac:dyDescent="0.2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-681534</v>
      </c>
      <c r="O41" s="71"/>
      <c r="P41" s="59"/>
      <c r="R41" s="6">
        <f>IF(COUNTIF(R31:R40,"-")=COUNTA(R31:R40),"-",SUM(R31,R38)-SUM(R32))</f>
        <v>-681533742910</v>
      </c>
      <c r="AC41" s="217"/>
    </row>
    <row r="42" spans="1:29" s="73" customFormat="1" ht="3.75" customHeight="1" x14ac:dyDescent="0.15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29" s="73" customFormat="1" ht="15.6" customHeight="1" x14ac:dyDescent="0.15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T5" sqref="T5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6" t="s">
        <v>341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4"/>
      <c r="C3" s="267" t="s">
        <v>342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4"/>
      <c r="C4" s="267" t="s">
        <v>336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 x14ac:dyDescent="0.15">
      <c r="B6" s="88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9"/>
      <c r="N6" s="89"/>
      <c r="O6" s="89"/>
      <c r="P6" s="90"/>
      <c r="Q6" s="89"/>
      <c r="R6" s="90"/>
    </row>
    <row r="7" spans="1:24" ht="29.25" customHeight="1" thickBot="1" x14ac:dyDescent="0.2">
      <c r="A7" s="81" t="s">
        <v>314</v>
      </c>
      <c r="B7" s="88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132</v>
      </c>
      <c r="R7" s="280"/>
    </row>
    <row r="8" spans="1:24" ht="15.95" customHeight="1" x14ac:dyDescent="0.15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1537841</v>
      </c>
      <c r="L8" s="96"/>
      <c r="M8" s="95">
        <v>3478330</v>
      </c>
      <c r="N8" s="97"/>
      <c r="O8" s="95">
        <v>-1940489</v>
      </c>
      <c r="P8" s="99"/>
      <c r="Q8" s="98" t="s">
        <v>339</v>
      </c>
      <c r="R8" s="99"/>
      <c r="U8" s="221">
        <f t="shared" ref="U8:U13" si="0">IF(COUNTIF(V8:X8,"-")=COUNTA(V8:X8),"-",SUM(V8:X8))</f>
        <v>1537840982776</v>
      </c>
      <c r="V8" s="221">
        <v>3478329586959</v>
      </c>
      <c r="W8" s="221">
        <v>-1940488604183</v>
      </c>
      <c r="X8" s="221" t="s">
        <v>11</v>
      </c>
    </row>
    <row r="9" spans="1:24" ht="15.95" customHeight="1" x14ac:dyDescent="0.15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-681534</v>
      </c>
      <c r="L9" s="102"/>
      <c r="M9" s="259"/>
      <c r="N9" s="260"/>
      <c r="O9" s="101">
        <v>-681534</v>
      </c>
      <c r="P9" s="107"/>
      <c r="Q9" s="104" t="s">
        <v>338</v>
      </c>
      <c r="R9" s="105"/>
      <c r="U9" s="221">
        <f t="shared" si="0"/>
        <v>-681533742910</v>
      </c>
      <c r="V9" s="221" t="s">
        <v>11</v>
      </c>
      <c r="W9" s="221">
        <v>-681533742910</v>
      </c>
      <c r="X9" s="221" t="s">
        <v>11</v>
      </c>
    </row>
    <row r="10" spans="1:24" ht="15.95" customHeight="1" x14ac:dyDescent="0.15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629966</v>
      </c>
      <c r="L10" s="102" t="s">
        <v>340</v>
      </c>
      <c r="M10" s="254"/>
      <c r="N10" s="261"/>
      <c r="O10" s="101">
        <v>629966</v>
      </c>
      <c r="P10" s="107" t="s">
        <v>340</v>
      </c>
      <c r="Q10" s="104" t="s">
        <v>11</v>
      </c>
      <c r="R10" s="107"/>
      <c r="U10" s="221">
        <f t="shared" si="0"/>
        <v>629966348679</v>
      </c>
      <c r="V10" s="221" t="s">
        <v>11</v>
      </c>
      <c r="W10" s="221">
        <f>IF(COUNTIF(W11:W12,"-")=COUNTA(W11:W12),"-",SUM(W11:W12))</f>
        <v>629966348679</v>
      </c>
      <c r="X10" s="221" t="s">
        <v>11</v>
      </c>
    </row>
    <row r="11" spans="1:24" ht="15.95" customHeight="1" x14ac:dyDescent="0.15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490731</v>
      </c>
      <c r="L11" s="102"/>
      <c r="M11" s="254"/>
      <c r="N11" s="261"/>
      <c r="O11" s="101">
        <v>490731</v>
      </c>
      <c r="P11" s="107"/>
      <c r="Q11" s="104" t="s">
        <v>338</v>
      </c>
      <c r="R11" s="107"/>
      <c r="U11" s="221">
        <f t="shared" si="0"/>
        <v>490730719741</v>
      </c>
      <c r="V11" s="221" t="s">
        <v>11</v>
      </c>
      <c r="W11" s="221">
        <v>490730719741</v>
      </c>
      <c r="X11" s="221" t="s">
        <v>11</v>
      </c>
    </row>
    <row r="12" spans="1:24" ht="15.95" customHeight="1" x14ac:dyDescent="0.15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139236</v>
      </c>
      <c r="L12" s="114"/>
      <c r="M12" s="262"/>
      <c r="N12" s="263"/>
      <c r="O12" s="113">
        <v>139236</v>
      </c>
      <c r="P12" s="117"/>
      <c r="Q12" s="116" t="s">
        <v>338</v>
      </c>
      <c r="R12" s="117"/>
      <c r="U12" s="221">
        <f t="shared" si="0"/>
        <v>139235628938</v>
      </c>
      <c r="V12" s="221" t="s">
        <v>11</v>
      </c>
      <c r="W12" s="221">
        <v>139235628938</v>
      </c>
      <c r="X12" s="221" t="s">
        <v>11</v>
      </c>
    </row>
    <row r="13" spans="1:24" ht="15.95" customHeight="1" x14ac:dyDescent="0.15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-51567</v>
      </c>
      <c r="L13" s="123" t="s">
        <v>340</v>
      </c>
      <c r="M13" s="264"/>
      <c r="N13" s="265"/>
      <c r="O13" s="122">
        <v>-51567</v>
      </c>
      <c r="P13" s="125" t="s">
        <v>340</v>
      </c>
      <c r="Q13" s="124" t="s">
        <v>11</v>
      </c>
      <c r="R13" s="125"/>
      <c r="U13" s="221">
        <f t="shared" si="0"/>
        <v>-51567394231</v>
      </c>
      <c r="V13" s="221" t="s">
        <v>11</v>
      </c>
      <c r="W13" s="221">
        <f>IF(COUNTIF(W9:W10,"-")=COUNTA(W9:W10),"-",SUM(W9:W10))</f>
        <v>-51567394231</v>
      </c>
      <c r="X13" s="221" t="s">
        <v>11</v>
      </c>
    </row>
    <row r="14" spans="1:24" ht="15.95" customHeight="1" x14ac:dyDescent="0.15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50"/>
      <c r="L14" s="251"/>
      <c r="M14" s="101">
        <v>-70884</v>
      </c>
      <c r="N14" s="103"/>
      <c r="O14" s="101">
        <v>70884</v>
      </c>
      <c r="P14" s="107"/>
      <c r="Q14" s="257" t="s">
        <v>11</v>
      </c>
      <c r="R14" s="258"/>
      <c r="U14" s="221">
        <v>0</v>
      </c>
      <c r="V14" s="221">
        <f>IF(COUNTA(V15:V18)=COUNTIF(V15:V18,"-"),"-",SUM(V15,V17,V16,V18))</f>
        <v>-70883776219</v>
      </c>
      <c r="W14" s="221">
        <f>IF(COUNTA(W15:W18)=COUNTIF(W15:W18,"-"),"-",SUM(W15,W17,W16,W18))</f>
        <v>70883776219</v>
      </c>
      <c r="X14" s="221" t="s">
        <v>11</v>
      </c>
    </row>
    <row r="15" spans="1:24" ht="15.95" customHeight="1" x14ac:dyDescent="0.15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50"/>
      <c r="L15" s="251"/>
      <c r="M15" s="101">
        <v>54925</v>
      </c>
      <c r="N15" s="103"/>
      <c r="O15" s="101">
        <v>-54925</v>
      </c>
      <c r="P15" s="107"/>
      <c r="Q15" s="252" t="s">
        <v>11</v>
      </c>
      <c r="R15" s="253"/>
      <c r="U15" s="221">
        <v>0</v>
      </c>
      <c r="V15" s="221">
        <v>54925412232</v>
      </c>
      <c r="W15" s="221">
        <v>-54925412232</v>
      </c>
      <c r="X15" s="221" t="s">
        <v>11</v>
      </c>
    </row>
    <row r="16" spans="1:24" ht="15.95" customHeight="1" x14ac:dyDescent="0.15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50"/>
      <c r="L16" s="251"/>
      <c r="M16" s="101">
        <v>-122901</v>
      </c>
      <c r="N16" s="103"/>
      <c r="O16" s="101">
        <v>122901</v>
      </c>
      <c r="P16" s="107"/>
      <c r="Q16" s="252" t="s">
        <v>11</v>
      </c>
      <c r="R16" s="253"/>
      <c r="U16" s="221">
        <v>0</v>
      </c>
      <c r="V16" s="221">
        <v>-122901119709</v>
      </c>
      <c r="W16" s="221">
        <v>122901119709</v>
      </c>
      <c r="X16" s="221" t="s">
        <v>11</v>
      </c>
    </row>
    <row r="17" spans="1:24" ht="15.95" customHeight="1" x14ac:dyDescent="0.15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50"/>
      <c r="L17" s="251"/>
      <c r="M17" s="101">
        <v>41226</v>
      </c>
      <c r="N17" s="103"/>
      <c r="O17" s="101">
        <v>-41226</v>
      </c>
      <c r="P17" s="107"/>
      <c r="Q17" s="252" t="s">
        <v>11</v>
      </c>
      <c r="R17" s="253"/>
      <c r="U17" s="221">
        <v>0</v>
      </c>
      <c r="V17" s="221">
        <v>41226032004</v>
      </c>
      <c r="W17" s="221">
        <v>-41226032004</v>
      </c>
      <c r="X17" s="221" t="s">
        <v>11</v>
      </c>
    </row>
    <row r="18" spans="1:24" ht="15.95" customHeight="1" x14ac:dyDescent="0.15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50"/>
      <c r="L18" s="251"/>
      <c r="M18" s="101">
        <v>-44134</v>
      </c>
      <c r="N18" s="103"/>
      <c r="O18" s="101">
        <v>44134</v>
      </c>
      <c r="P18" s="107"/>
      <c r="Q18" s="252" t="s">
        <v>11</v>
      </c>
      <c r="R18" s="253"/>
      <c r="U18" s="221">
        <v>0</v>
      </c>
      <c r="V18" s="221">
        <v>-44134100746</v>
      </c>
      <c r="W18" s="221">
        <v>44134100746</v>
      </c>
      <c r="X18" s="221" t="s">
        <v>11</v>
      </c>
    </row>
    <row r="19" spans="1:24" ht="15.95" customHeight="1" x14ac:dyDescent="0.15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21</v>
      </c>
      <c r="L19" s="102"/>
      <c r="M19" s="101">
        <v>21</v>
      </c>
      <c r="N19" s="103"/>
      <c r="O19" s="254"/>
      <c r="P19" s="255"/>
      <c r="Q19" s="256" t="s">
        <v>11</v>
      </c>
      <c r="R19" s="255"/>
      <c r="U19" s="221">
        <f>IF(COUNTIF(V19:X19,"-")=COUNTA(V19:X19),"-",SUM(V19:X19))</f>
        <v>20922550</v>
      </c>
      <c r="V19" s="221">
        <v>20922550</v>
      </c>
      <c r="W19" s="221" t="s">
        <v>11</v>
      </c>
      <c r="X19" s="221" t="s">
        <v>11</v>
      </c>
    </row>
    <row r="20" spans="1:24" ht="15.95" customHeight="1" x14ac:dyDescent="0.15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2382</v>
      </c>
      <c r="L20" s="102"/>
      <c r="M20" s="101">
        <v>2382</v>
      </c>
      <c r="N20" s="103"/>
      <c r="O20" s="254"/>
      <c r="P20" s="255"/>
      <c r="Q20" s="256" t="s">
        <v>11</v>
      </c>
      <c r="R20" s="255"/>
      <c r="U20" s="221">
        <f>IF(COUNTIF(V20:X20,"-")=COUNTA(V20:X20),"-",SUM(V20:X20))</f>
        <v>2382451639</v>
      </c>
      <c r="V20" s="221">
        <v>2382451639</v>
      </c>
      <c r="W20" s="221" t="s">
        <v>11</v>
      </c>
      <c r="X20" s="221" t="s">
        <v>11</v>
      </c>
    </row>
    <row r="21" spans="1:24" ht="15.95" customHeight="1" x14ac:dyDescent="0.15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0</v>
      </c>
      <c r="L21" s="114"/>
      <c r="M21" s="113">
        <v>0</v>
      </c>
      <c r="N21" s="115"/>
      <c r="O21" s="113" t="s">
        <v>339</v>
      </c>
      <c r="P21" s="117"/>
      <c r="Q21" s="248" t="s">
        <v>11</v>
      </c>
      <c r="R21" s="249"/>
      <c r="S21" s="128"/>
      <c r="U21" s="221">
        <f>IF(COUNTIF(V21:X21,"-")=COUNTA(V21:X21),"-",SUM(V21:X21))</f>
        <v>322118</v>
      </c>
      <c r="V21" s="221">
        <v>322118</v>
      </c>
      <c r="W21" s="221" t="s">
        <v>338</v>
      </c>
      <c r="X21" s="221" t="s">
        <v>11</v>
      </c>
    </row>
    <row r="22" spans="1:24" ht="15.95" customHeight="1" thickBot="1" x14ac:dyDescent="0.2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-49164</v>
      </c>
      <c r="L22" s="135"/>
      <c r="M22" s="134">
        <v>-68480</v>
      </c>
      <c r="N22" s="136" t="s">
        <v>340</v>
      </c>
      <c r="O22" s="134">
        <v>19316</v>
      </c>
      <c r="P22" s="219" t="s">
        <v>340</v>
      </c>
      <c r="Q22" s="137" t="s">
        <v>11</v>
      </c>
      <c r="R22" s="138"/>
      <c r="S22" s="128"/>
      <c r="U22" s="221">
        <f>IF(COUNTIF(V22:X22,"-")=COUNTA(V22:X22),"-",SUM(V22:X22))</f>
        <v>-49163697924</v>
      </c>
      <c r="V22" s="221">
        <f>IF(AND(V14="-",COUNTIF(V19:V20,"-")=COUNTA(V19:V20),V21="-"),"-",SUM(V14,V19:V20,V21))</f>
        <v>-68480079912</v>
      </c>
      <c r="W22" s="221">
        <f>IF(AND(W13="-",W14="-",COUNTIF(W19:W20,"-")=COUNTA(W19:W20),W21="-"),"-",SUM(W13,W14,W19:W20,W21))</f>
        <v>19316381988</v>
      </c>
      <c r="X22" s="221" t="s">
        <v>11</v>
      </c>
    </row>
    <row r="23" spans="1:24" ht="15.95" customHeight="1" thickBot="1" x14ac:dyDescent="0.2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1488677</v>
      </c>
      <c r="L23" s="144"/>
      <c r="M23" s="143">
        <v>3409850</v>
      </c>
      <c r="N23" s="145"/>
      <c r="O23" s="143">
        <v>-1921172</v>
      </c>
      <c r="P23" s="220" t="s">
        <v>340</v>
      </c>
      <c r="Q23" s="146" t="s">
        <v>11</v>
      </c>
      <c r="R23" s="147"/>
      <c r="S23" s="128"/>
      <c r="U23" s="221">
        <f>IF(COUNTIF(V23:X23,"-")=COUNTA(V23:X23),"-",SUM(V23:X23))</f>
        <v>1488677284852</v>
      </c>
      <c r="V23" s="221">
        <v>3409849507047</v>
      </c>
      <c r="W23" s="221">
        <v>-1921172222195</v>
      </c>
      <c r="X23" s="221" t="s">
        <v>11</v>
      </c>
    </row>
    <row r="24" spans="1:24" ht="6.75" customHeight="1" x14ac:dyDescent="0.15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 x14ac:dyDescent="0.15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62"/>
  <sheetViews>
    <sheetView topLeftCell="B1" zoomScale="85" zoomScaleNormal="85" workbookViewId="0">
      <selection activeCell="U19" sqref="U1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29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29" s="49" customFormat="1" ht="24" x14ac:dyDescent="0.15">
      <c r="A2" s="1"/>
      <c r="B2" s="155"/>
      <c r="C2" s="290" t="s">
        <v>343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29" s="49" customFormat="1" ht="14.25" x14ac:dyDescent="0.15">
      <c r="A3" s="156"/>
      <c r="B3" s="157"/>
      <c r="C3" s="291" t="s">
        <v>335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29" s="49" customFormat="1" ht="14.25" x14ac:dyDescent="0.15">
      <c r="A4" s="156"/>
      <c r="B4" s="157"/>
      <c r="C4" s="291" t="s">
        <v>336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29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29" s="49" customFormat="1" x14ac:dyDescent="0.15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29" s="49" customFormat="1" ht="14.25" thickBot="1" x14ac:dyDescent="0.2">
      <c r="A7" s="156" t="s">
        <v>314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29" s="49" customFormat="1" x14ac:dyDescent="0.15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C8" s="222"/>
    </row>
    <row r="9" spans="1:29" s="49" customFormat="1" x14ac:dyDescent="0.15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607291</v>
      </c>
      <c r="N9" s="174"/>
      <c r="Q9" s="49">
        <f>IF(AND(Q10="-",Q15="-"),"-",SUM(Q10,Q15))</f>
        <v>607290662685</v>
      </c>
      <c r="AC9" s="222"/>
    </row>
    <row r="10" spans="1:29" s="49" customFormat="1" x14ac:dyDescent="0.15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313010</v>
      </c>
      <c r="N10" s="174" t="s">
        <v>340</v>
      </c>
      <c r="Q10" s="49">
        <f>IF(COUNTIF(Q11:Q14,"-")=COUNTA(Q11:Q14),"-",SUM(Q11:Q14))</f>
        <v>313010270997</v>
      </c>
      <c r="AC10" s="222"/>
    </row>
    <row r="11" spans="1:29" s="49" customFormat="1" x14ac:dyDescent="0.15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228389</v>
      </c>
      <c r="N11" s="174"/>
      <c r="Q11" s="49">
        <v>228388878241</v>
      </c>
      <c r="AC11" s="222"/>
    </row>
    <row r="12" spans="1:29" s="49" customFormat="1" x14ac:dyDescent="0.15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41423</v>
      </c>
      <c r="N12" s="174"/>
      <c r="Q12" s="49">
        <v>41422594044</v>
      </c>
      <c r="AC12" s="222"/>
    </row>
    <row r="13" spans="1:29" s="49" customFormat="1" x14ac:dyDescent="0.15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11219</v>
      </c>
      <c r="N13" s="174"/>
      <c r="Q13" s="49">
        <v>11218610049</v>
      </c>
      <c r="AC13" s="222"/>
    </row>
    <row r="14" spans="1:29" s="49" customFormat="1" x14ac:dyDescent="0.15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31980</v>
      </c>
      <c r="N14" s="174"/>
      <c r="Q14" s="49">
        <v>31980188663</v>
      </c>
      <c r="AC14" s="222"/>
    </row>
    <row r="15" spans="1:29" s="49" customFormat="1" x14ac:dyDescent="0.15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294280</v>
      </c>
      <c r="N15" s="174"/>
      <c r="Q15" s="49">
        <f>IF(COUNTIF(Q16:Q19,"-")=COUNTA(Q16:Q19),"-",SUM(Q16:Q19))</f>
        <v>294280391688</v>
      </c>
      <c r="AC15" s="222"/>
    </row>
    <row r="16" spans="1:29" s="49" customFormat="1" x14ac:dyDescent="0.15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219370</v>
      </c>
      <c r="N16" s="174"/>
      <c r="Q16" s="49">
        <v>219369656927</v>
      </c>
      <c r="AC16" s="222"/>
    </row>
    <row r="17" spans="1:29" s="49" customFormat="1" x14ac:dyDescent="0.15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26889</v>
      </c>
      <c r="N17" s="174"/>
      <c r="Q17" s="49">
        <v>26889032200</v>
      </c>
      <c r="AC17" s="222"/>
    </row>
    <row r="18" spans="1:29" s="49" customFormat="1" x14ac:dyDescent="0.15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12718</v>
      </c>
      <c r="N18" s="178"/>
      <c r="Q18" s="49">
        <v>12718434592</v>
      </c>
      <c r="AC18" s="222"/>
    </row>
    <row r="19" spans="1:29" s="49" customFormat="1" x14ac:dyDescent="0.15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35303</v>
      </c>
      <c r="N19" s="174"/>
      <c r="Q19" s="49">
        <v>35303267969</v>
      </c>
      <c r="AC19" s="222"/>
    </row>
    <row r="20" spans="1:29" s="49" customFormat="1" x14ac:dyDescent="0.15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651616</v>
      </c>
      <c r="N20" s="174" t="s">
        <v>340</v>
      </c>
      <c r="Q20" s="49">
        <f>IF(COUNTIF(Q21:Q24,"-")=COUNTA(Q21:Q24),"-",SUM(Q21:Q24))</f>
        <v>651616047106</v>
      </c>
      <c r="AC20" s="222"/>
    </row>
    <row r="21" spans="1:29" s="49" customFormat="1" x14ac:dyDescent="0.15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518258</v>
      </c>
      <c r="N21" s="174"/>
      <c r="Q21" s="49">
        <v>518258080618</v>
      </c>
      <c r="AC21" s="222"/>
    </row>
    <row r="22" spans="1:29" s="49" customFormat="1" x14ac:dyDescent="0.15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110429</v>
      </c>
      <c r="N22" s="174"/>
      <c r="Q22" s="49">
        <v>110428771168</v>
      </c>
      <c r="AC22" s="222"/>
    </row>
    <row r="23" spans="1:29" s="49" customFormat="1" x14ac:dyDescent="0.15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11733</v>
      </c>
      <c r="N23" s="174"/>
      <c r="Q23" s="49">
        <v>11732506980</v>
      </c>
      <c r="AC23" s="222"/>
    </row>
    <row r="24" spans="1:29" s="49" customFormat="1" x14ac:dyDescent="0.15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11197</v>
      </c>
      <c r="N24" s="174"/>
      <c r="Q24" s="49">
        <v>11196688340</v>
      </c>
      <c r="AC24" s="222"/>
    </row>
    <row r="25" spans="1:29" s="49" customFormat="1" x14ac:dyDescent="0.15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7850</v>
      </c>
      <c r="N25" s="174"/>
      <c r="Q25" s="49">
        <f>IF(COUNTIF(Q26:Q27,"-")=COUNTA(Q26:Q27),"-",SUM(Q26:Q27))</f>
        <v>7849736149</v>
      </c>
      <c r="AC25" s="222"/>
    </row>
    <row r="26" spans="1:29" s="49" customFormat="1" x14ac:dyDescent="0.15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7850</v>
      </c>
      <c r="N26" s="174"/>
      <c r="Q26" s="49">
        <v>7849736149</v>
      </c>
      <c r="AC26" s="222"/>
    </row>
    <row r="27" spans="1:29" s="49" customFormat="1" x14ac:dyDescent="0.15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 t="s">
        <v>344</v>
      </c>
      <c r="N27" s="174"/>
      <c r="Q27" s="49" t="s">
        <v>11</v>
      </c>
      <c r="AC27" s="222"/>
    </row>
    <row r="28" spans="1:29" s="49" customFormat="1" x14ac:dyDescent="0.15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>
        <v>4729</v>
      </c>
      <c r="N28" s="174"/>
      <c r="Q28" s="49">
        <v>4729384500</v>
      </c>
      <c r="AC28" s="222"/>
    </row>
    <row r="29" spans="1:29" s="49" customFormat="1" x14ac:dyDescent="0.15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41205</v>
      </c>
      <c r="N29" s="186" t="s">
        <v>340</v>
      </c>
      <c r="Q29" s="49">
        <f>IF(COUNTIF(Q9:Q28,"-")=COUNTA(Q9:Q28),"-",SUM(Q20,Q28)-SUM(Q9,Q25))</f>
        <v>41205032772</v>
      </c>
      <c r="AC29" s="222"/>
    </row>
    <row r="30" spans="1:29" s="49" customFormat="1" x14ac:dyDescent="0.15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C30" s="222"/>
    </row>
    <row r="31" spans="1:29" s="49" customFormat="1" x14ac:dyDescent="0.15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95469</v>
      </c>
      <c r="N31" s="174" t="s">
        <v>340</v>
      </c>
      <c r="Q31" s="49">
        <f>IF(COUNTIF(Q32:Q36,"-")=COUNTA(Q32:Q36),"-",SUM(Q32:Q36))</f>
        <v>95469076382</v>
      </c>
      <c r="AC31" s="222"/>
    </row>
    <row r="32" spans="1:29" s="49" customFormat="1" x14ac:dyDescent="0.15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56544</v>
      </c>
      <c r="N32" s="174"/>
      <c r="Q32" s="49">
        <v>56543572508</v>
      </c>
      <c r="AC32" s="222"/>
    </row>
    <row r="33" spans="1:29" s="49" customFormat="1" x14ac:dyDescent="0.15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36930</v>
      </c>
      <c r="N33" s="174"/>
      <c r="Q33" s="49">
        <v>36929584457</v>
      </c>
      <c r="AC33" s="222"/>
    </row>
    <row r="34" spans="1:29" s="49" customFormat="1" x14ac:dyDescent="0.15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607</v>
      </c>
      <c r="N34" s="174"/>
      <c r="Q34" s="49">
        <v>606946400</v>
      </c>
      <c r="AC34" s="222"/>
    </row>
    <row r="35" spans="1:29" s="49" customFormat="1" x14ac:dyDescent="0.15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1389</v>
      </c>
      <c r="N35" s="174"/>
      <c r="Q35" s="49">
        <v>1388973017</v>
      </c>
      <c r="AC35" s="222"/>
    </row>
    <row r="36" spans="1:29" s="49" customFormat="1" x14ac:dyDescent="0.15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 t="s">
        <v>339</v>
      </c>
      <c r="N36" s="174"/>
      <c r="Q36" s="49" t="s">
        <v>11</v>
      </c>
      <c r="AC36" s="222"/>
    </row>
    <row r="37" spans="1:29" s="49" customFormat="1" x14ac:dyDescent="0.15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71895</v>
      </c>
      <c r="N37" s="174" t="s">
        <v>340</v>
      </c>
      <c r="Q37" s="49">
        <f>IF(COUNTIF(Q38:Q42,"-")=COUNTA(Q38:Q42),"-",SUM(Q38:Q42))</f>
        <v>71895191558</v>
      </c>
      <c r="AC37" s="222"/>
    </row>
    <row r="38" spans="1:29" s="49" customFormat="1" x14ac:dyDescent="0.15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24077</v>
      </c>
      <c r="N38" s="174"/>
      <c r="Q38" s="49">
        <v>24077473270</v>
      </c>
      <c r="AC38" s="222"/>
    </row>
    <row r="39" spans="1:29" s="49" customFormat="1" x14ac:dyDescent="0.15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41552</v>
      </c>
      <c r="N39" s="174"/>
      <c r="Q39" s="49">
        <v>41551642426</v>
      </c>
      <c r="AC39" s="222"/>
    </row>
    <row r="40" spans="1:29" s="49" customFormat="1" x14ac:dyDescent="0.15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2151</v>
      </c>
      <c r="N40" s="174"/>
      <c r="Q40" s="49">
        <v>2150606454</v>
      </c>
      <c r="AC40" s="222"/>
    </row>
    <row r="41" spans="1:29" s="49" customFormat="1" x14ac:dyDescent="0.15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3505</v>
      </c>
      <c r="N41" s="174"/>
      <c r="Q41" s="49">
        <v>3504773014</v>
      </c>
      <c r="AC41" s="222"/>
    </row>
    <row r="42" spans="1:29" s="49" customFormat="1" x14ac:dyDescent="0.15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>
        <v>611</v>
      </c>
      <c r="N42" s="174"/>
      <c r="Q42" s="49">
        <v>610696394</v>
      </c>
      <c r="AC42" s="222"/>
    </row>
    <row r="43" spans="1:29" s="49" customFormat="1" x14ac:dyDescent="0.15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-23574</v>
      </c>
      <c r="N43" s="186"/>
      <c r="Q43" s="49">
        <f>IF(AND(Q31="-",Q37="-"),"-",SUM(Q37)-SUM(Q31))</f>
        <v>-23573884824</v>
      </c>
      <c r="AC43" s="222"/>
    </row>
    <row r="44" spans="1:29" s="49" customFormat="1" x14ac:dyDescent="0.15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C44" s="222"/>
    </row>
    <row r="45" spans="1:29" s="49" customFormat="1" x14ac:dyDescent="0.15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175310</v>
      </c>
      <c r="N45" s="174" t="s">
        <v>340</v>
      </c>
      <c r="Q45" s="49">
        <f>IF(COUNTIF(Q46:Q47,"-")=COUNTA(Q46:Q47),"-",SUM(Q46:Q47))</f>
        <v>175309505962</v>
      </c>
      <c r="AC45" s="222"/>
    </row>
    <row r="46" spans="1:29" s="49" customFormat="1" x14ac:dyDescent="0.15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174065</v>
      </c>
      <c r="N46" s="174"/>
      <c r="Q46" s="49">
        <v>174065443578</v>
      </c>
      <c r="AC46" s="222"/>
    </row>
    <row r="47" spans="1:29" s="49" customFormat="1" x14ac:dyDescent="0.15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>
        <v>1244</v>
      </c>
      <c r="N47" s="174"/>
      <c r="Q47" s="49">
        <v>1244062384</v>
      </c>
      <c r="AC47" s="222"/>
    </row>
    <row r="48" spans="1:29" s="49" customFormat="1" x14ac:dyDescent="0.15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167207</v>
      </c>
      <c r="N48" s="174"/>
      <c r="Q48" s="49">
        <f>IF(COUNTIF(Q49:Q50,"-")=COUNTA(Q49:Q50),"-",SUM(Q49:Q50))</f>
        <v>167206973578</v>
      </c>
      <c r="AC48" s="222"/>
    </row>
    <row r="49" spans="1:29" s="49" customFormat="1" x14ac:dyDescent="0.15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167207</v>
      </c>
      <c r="N49" s="174"/>
      <c r="Q49" s="49">
        <v>167206973578</v>
      </c>
      <c r="AC49" s="222"/>
    </row>
    <row r="50" spans="1:29" s="49" customFormat="1" x14ac:dyDescent="0.15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189"/>
      <c r="J50" s="158"/>
      <c r="K50" s="158"/>
      <c r="L50" s="172"/>
      <c r="M50" s="173" t="s">
        <v>337</v>
      </c>
      <c r="N50" s="174"/>
      <c r="Q50" s="49" t="s">
        <v>11</v>
      </c>
      <c r="AC50" s="222"/>
    </row>
    <row r="51" spans="1:29" s="49" customFormat="1" x14ac:dyDescent="0.15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-8103</v>
      </c>
      <c r="N51" s="186"/>
      <c r="Q51" s="49">
        <f>IF(AND(Q45="-",Q48="-"),"-",SUM(Q48)-SUM(Q45))</f>
        <v>-8102532384</v>
      </c>
      <c r="AC51" s="222"/>
    </row>
    <row r="52" spans="1:29" s="49" customFormat="1" x14ac:dyDescent="0.15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5">
        <v>9529</v>
      </c>
      <c r="N52" s="186" t="s">
        <v>340</v>
      </c>
      <c r="Q52" s="49">
        <f>IF(AND(Q29="-",Q43="-",Q51="-"),"-",SUM(Q29,Q43,Q51))</f>
        <v>9528615564</v>
      </c>
      <c r="AC52" s="222"/>
    </row>
    <row r="53" spans="1:29" s="49" customFormat="1" ht="14.25" thickBot="1" x14ac:dyDescent="0.2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>
        <v>23045</v>
      </c>
      <c r="N53" s="186"/>
      <c r="Q53" s="49">
        <v>23044677512</v>
      </c>
      <c r="AC53" s="222"/>
    </row>
    <row r="54" spans="1:29" s="49" customFormat="1" ht="14.25" hidden="1" thickBot="1" x14ac:dyDescent="0.2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91" t="s">
        <v>339</v>
      </c>
      <c r="N54" s="186"/>
      <c r="Q54" s="49" t="s">
        <v>338</v>
      </c>
      <c r="AC54" s="222"/>
    </row>
    <row r="55" spans="1:29" s="49" customFormat="1" ht="14.25" thickBot="1" x14ac:dyDescent="0.2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92">
        <v>32573</v>
      </c>
      <c r="N55" s="193" t="s">
        <v>340</v>
      </c>
      <c r="Q55" s="49">
        <f>IF(COUNTIF(Q52:Q54,"-")=COUNTA(Q52:Q54),"-",SUM(Q52:Q54))</f>
        <v>32573293076</v>
      </c>
      <c r="AC55" s="222"/>
    </row>
    <row r="56" spans="1:29" s="49" customFormat="1" ht="14.25" thickBot="1" x14ac:dyDescent="0.2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C56" s="222"/>
    </row>
    <row r="57" spans="1:29" s="49" customFormat="1" x14ac:dyDescent="0.15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2999</v>
      </c>
      <c r="N57" s="200"/>
      <c r="Q57" s="49">
        <v>2998977729</v>
      </c>
      <c r="AC57" s="222"/>
    </row>
    <row r="58" spans="1:29" s="49" customFormat="1" x14ac:dyDescent="0.15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-23</v>
      </c>
      <c r="N58" s="186"/>
      <c r="Q58" s="49">
        <v>-23021213</v>
      </c>
      <c r="AC58" s="222"/>
    </row>
    <row r="59" spans="1:29" s="49" customFormat="1" ht="14.25" thickBot="1" x14ac:dyDescent="0.2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2976</v>
      </c>
      <c r="N59" s="206"/>
      <c r="Q59" s="49">
        <f>IF(COUNTIF(Q57:Q58,"-")=COUNTA(Q57:Q58),"-",SUM(Q57:Q58))</f>
        <v>2975956516</v>
      </c>
      <c r="AC59" s="222"/>
    </row>
    <row r="60" spans="1:29" s="49" customFormat="1" ht="14.25" thickBot="1" x14ac:dyDescent="0.2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35549</v>
      </c>
      <c r="N60" s="193"/>
      <c r="Q60" s="49">
        <f>IF(AND(Q55="-",Q59="-"),"-",SUM(Q55,Q59))</f>
        <v>35549249592</v>
      </c>
      <c r="AC60" s="222"/>
    </row>
    <row r="61" spans="1:29" s="49" customFormat="1" ht="6.75" customHeight="1" x14ac:dyDescent="0.15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29" s="49" customFormat="1" x14ac:dyDescent="0.15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2021-02-26T04:58:31Z</dcterms:created>
  <dcterms:modified xsi:type="dcterms:W3CDTF">2021-03-15T11:00:46Z</dcterms:modified>
</cp:coreProperties>
</file>